
<file path=[Content_Types].xml><?xml version="1.0" encoding="utf-8"?>
<Types xmlns="http://schemas.openxmlformats.org/package/2006/content-types">
  <Default Extension="vml" ContentType="application/vnd.openxmlformats-officedocument.vmlDrawing"/>
  <Default Extension="bin" ContentType="application/vnd.openxmlformats-officedocument.oleObject"/>
  <Default Extension="png" ContentType="image/png"/>
  <Default Extension="wmf" ContentType="image/x-w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externalLinks/externalLink1.xml" ContentType="application/vnd.openxmlformats-officedocument.spreadsheetml.externalLink+xml"/>
  <Override PartName="/xl/metadata.xml" ContentType="application/vnd.openxmlformats-officedocument.spreadsheetml.sheetMetadata+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Height="17055" firstSheet="2" activeTab="2"/>
  </bookViews>
  <sheets>
    <sheet name="附件1" sheetId="4" state="hidden" r:id="rId1"/>
    <sheet name="附件2" sheetId="15" state="hidden" r:id="rId2"/>
    <sheet name="经营类、公益类汇总" sheetId="6" r:id="rId3"/>
    <sheet name="经营类-调整" sheetId="35" state="hidden" r:id="rId4"/>
    <sheet name="调整类汇总" sheetId="33" state="hidden" r:id="rId5"/>
    <sheet name="附件5-1" sheetId="34" state="hidden" r:id="rId6"/>
    <sheet name="附件3-备份（地点）暂不删除" sheetId="31" state="hidden" r:id="rId7"/>
    <sheet name="Sheet2 (2)" sheetId="12" state="hidden" r:id="rId8"/>
    <sheet name="Sheet3 (2)" sheetId="13" state="hidden" r:id="rId9"/>
    <sheet name="Sheet1" sheetId="16" state="hidden" r:id="rId10"/>
    <sheet name="Sheet3" sheetId="18" state="hidden" r:id="rId11"/>
  </sheets>
  <externalReferences>
    <externalReference r:id="rId12"/>
  </externalReferences>
  <definedNames>
    <definedName name="_xlnm._FilterDatabase" localSheetId="1" hidden="1">附件2!$A$7:$BF$530</definedName>
    <definedName name="_xlnm._FilterDatabase" localSheetId="2" hidden="1">经营类、公益类汇总!$A$4:$AH$192</definedName>
    <definedName name="_xlnm._FilterDatabase" localSheetId="3" hidden="1">'经营类-调整'!$A$2:$I$53</definedName>
    <definedName name="_xlnm._FilterDatabase" localSheetId="4" hidden="1">调整类汇总!$A$4:$AG$55</definedName>
    <definedName name="_xlnm._FilterDatabase" localSheetId="5" hidden="1">'附件5-1'!$A$5:$T$193</definedName>
    <definedName name="_xlnm._FilterDatabase" localSheetId="6" hidden="1">'附件3-备份（地点）暂不删除'!$A$4:$AG$276</definedName>
    <definedName name="_xlnm.Print_Area" localSheetId="4">调整类汇总!$A$1:$AD$56</definedName>
    <definedName name="_xlnm.Print_Area" localSheetId="6">'附件3-备份（地点）暂不删除'!$A$1:$AD$277</definedName>
    <definedName name="_xlnm.Print_Area" localSheetId="2">经营类、公益类汇总!$A$1:$AE$193</definedName>
    <definedName name="_xlnm.Print_Area" localSheetId="3">'经营类-调整'!$A$1:$I$53</definedName>
    <definedName name="_xlnm.Print_Titles" localSheetId="4">调整类汇总!$1:$4</definedName>
    <definedName name="_xlnm.Print_Titles" localSheetId="6">'附件3-备份（地点）暂不删除'!$1:$4</definedName>
    <definedName name="_xlnm.Print_Titles" localSheetId="5">'附件5-1'!$2:$5</definedName>
    <definedName name="_xlnm.Print_Titles" localSheetId="2">经营类、公益类汇总!$1:$4</definedName>
    <definedName name="_xlnm.Print_Titles" localSheetId="3">'经营类-调整'!$1:$2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作者</author>
  </authors>
  <commentList>
    <comment ref="D48" authorId="0">
      <text>
        <r>
          <rPr>
            <b/>
            <sz val="9"/>
            <rFont val="宋体"/>
            <charset val="134"/>
          </rPr>
          <t>北极企鹅:</t>
        </r>
        <r>
          <rPr>
            <sz val="9"/>
            <rFont val="宋体"/>
            <charset val="134"/>
          </rPr>
          <t xml:space="preserve">
十三五表中的时间为2020年</t>
        </r>
      </text>
    </comment>
    <comment ref="D54" authorId="0">
      <text>
        <r>
          <rPr>
            <b/>
            <sz val="9"/>
            <rFont val="宋体"/>
            <charset val="134"/>
          </rPr>
          <t>北极企鹅:</t>
        </r>
        <r>
          <rPr>
            <sz val="9"/>
            <rFont val="宋体"/>
            <charset val="134"/>
          </rPr>
          <t xml:space="preserve">
十三五文件中年份为2020年</t>
        </r>
      </text>
    </comment>
  </commentList>
</comments>
</file>

<file path=xl/comments2.xml><?xml version="1.0" encoding="utf-8"?>
<comments xmlns="http://schemas.openxmlformats.org/spreadsheetml/2006/main">
  <authors>
    <author>作者</author>
  </authors>
  <commentList>
    <comment ref="D81" authorId="0">
      <text>
        <r>
          <rPr>
            <b/>
            <sz val="9"/>
            <rFont val="宋体"/>
            <charset val="134"/>
          </rPr>
          <t>北极企鹅:</t>
        </r>
        <r>
          <rPr>
            <sz val="9"/>
            <rFont val="宋体"/>
            <charset val="134"/>
          </rPr>
          <t xml:space="preserve">
十三五表中的时间为2020年</t>
        </r>
      </text>
    </comment>
    <comment ref="D88" authorId="0">
      <text>
        <r>
          <rPr>
            <b/>
            <sz val="9"/>
            <rFont val="宋体"/>
            <charset val="134"/>
          </rPr>
          <t>北极企鹅:</t>
        </r>
        <r>
          <rPr>
            <sz val="9"/>
            <rFont val="宋体"/>
            <charset val="134"/>
          </rPr>
          <t xml:space="preserve">
十三五文件中年份为2020年</t>
        </r>
      </text>
    </comment>
  </commentList>
</comments>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<sst xmlns="http://schemas.openxmlformats.org/spreadsheetml/2006/main" count="16806" uniqueCount="1755">
  <si>
    <r>
      <rPr>
        <sz val="26"/>
        <color theme="1"/>
        <rFont val="方正小标宋简体"/>
        <charset val="134"/>
      </rPr>
      <t>墨脱县帮扶资金统计及使用情况汇总表</t>
    </r>
    <r>
      <rPr>
        <sz val="18"/>
        <color theme="1"/>
        <rFont val="方正小标宋简体"/>
        <charset val="134"/>
      </rPr>
      <t xml:space="preserve">
（截至2026年8月30日数据）</t>
    </r>
  </si>
  <si>
    <t>序号</t>
  </si>
  <si>
    <t>地市名称</t>
  </si>
  <si>
    <t>县区名称</t>
  </si>
  <si>
    <r>
      <rPr>
        <b/>
        <sz val="14"/>
        <color rgb="FF000000"/>
        <rFont val="仿宋_GB2312"/>
        <charset val="134"/>
      </rPr>
      <t xml:space="preserve">帮扶资金使用情况（万元）
</t>
    </r>
    <r>
      <rPr>
        <sz val="14"/>
        <color indexed="8"/>
        <rFont val="仿宋_GB2312"/>
        <charset val="134"/>
      </rPr>
      <t>（保留小数点后面2位）</t>
    </r>
  </si>
  <si>
    <t>合计</t>
  </si>
  <si>
    <r>
      <rPr>
        <b/>
        <sz val="14"/>
        <color rgb="FF000000"/>
        <rFont val="仿宋_GB2312"/>
        <charset val="134"/>
      </rPr>
      <t xml:space="preserve">第一阶段
</t>
    </r>
    <r>
      <rPr>
        <sz val="14"/>
        <color indexed="8"/>
        <rFont val="仿宋_GB2312"/>
        <charset val="134"/>
      </rPr>
      <t>（包括</t>
    </r>
    <r>
      <rPr>
        <b/>
        <sz val="14"/>
        <color rgb="FF000000"/>
        <rFont val="仿宋_GB2312"/>
        <charset val="134"/>
      </rPr>
      <t>2013年至2015年</t>
    </r>
    <r>
      <rPr>
        <sz val="14"/>
        <color indexed="8"/>
        <rFont val="仿宋_GB2312"/>
        <charset val="134"/>
      </rPr>
      <t>使用的各级财政专项扶贫资金、援藏资金、定点帮扶资金、地方政府债券资金、社会捐赠资金）</t>
    </r>
  </si>
  <si>
    <r>
      <rPr>
        <b/>
        <sz val="14"/>
        <color rgb="FF000000"/>
        <rFont val="仿宋_GB2312"/>
        <charset val="134"/>
      </rPr>
      <t xml:space="preserve">第二阶段
</t>
    </r>
    <r>
      <rPr>
        <sz val="14"/>
        <color indexed="8"/>
        <rFont val="仿宋_GB2312"/>
        <charset val="134"/>
      </rPr>
      <t>（包括</t>
    </r>
    <r>
      <rPr>
        <b/>
        <sz val="14"/>
        <color rgb="FF000000"/>
        <rFont val="仿宋_GB2312"/>
        <charset val="134"/>
      </rPr>
      <t>2016年至2020年</t>
    </r>
    <r>
      <rPr>
        <sz val="14"/>
        <color indexed="8"/>
        <rFont val="仿宋_GB2312"/>
        <charset val="134"/>
      </rPr>
      <t>使用的各级财政涉农统筹整合资金（专项扶贫资金）、援藏资金、定点帮扶资金、地方政府债券资金、社会捐赠资金）</t>
    </r>
  </si>
  <si>
    <r>
      <rPr>
        <b/>
        <sz val="14"/>
        <color rgb="FF000000"/>
        <rFont val="仿宋_GB2312"/>
        <charset val="134"/>
      </rPr>
      <t>第三阶段</t>
    </r>
    <r>
      <rPr>
        <sz val="14"/>
        <color indexed="8"/>
        <rFont val="仿宋_GB2312"/>
        <charset val="134"/>
      </rPr>
      <t xml:space="preserve">
（包括</t>
    </r>
    <r>
      <rPr>
        <b/>
        <sz val="14"/>
        <color rgb="FF000000"/>
        <rFont val="仿宋_GB2312"/>
        <charset val="134"/>
      </rPr>
      <t>2021年至2023年</t>
    </r>
    <r>
      <rPr>
        <sz val="14"/>
        <color indexed="8"/>
        <rFont val="仿宋_GB2312"/>
        <charset val="134"/>
      </rPr>
      <t>使用的各级财政衔接推进乡村振兴补助资金、涉农统筹整合资金（县级）、援藏资金、定点帮扶资金、地方政府债券资金、社会捐赠资金）</t>
    </r>
  </si>
  <si>
    <t>小计</t>
  </si>
  <si>
    <t>形成资产类</t>
  </si>
  <si>
    <t>未形成资产类</t>
  </si>
  <si>
    <t>填表说明：</t>
  </si>
  <si>
    <t>应为该县（区）所有帮扶资金总数</t>
  </si>
  <si>
    <t>应为该县（区）2013年至2015年帮扶资金小计数</t>
  </si>
  <si>
    <t>帮扶资金在使用过程中形成固定资产、权益类资产、生物性资产、低值易耗品、无形资产等的所有项目实际投入资金总数</t>
  </si>
  <si>
    <t>帮扶资金在使用过程中未形成资产的所有项目实际投入资金总数</t>
  </si>
  <si>
    <t>应为该县（区）2016年至2020年帮扶资金小计数</t>
  </si>
  <si>
    <t>应为该县（区）2021年至2023年帮扶资金小计数</t>
  </si>
  <si>
    <t>林芝市</t>
  </si>
  <si>
    <t>墨脱县</t>
  </si>
  <si>
    <r>
      <rPr>
        <sz val="36"/>
        <color theme="1"/>
        <rFont val="方正小标宋简体"/>
        <charset val="134"/>
      </rPr>
      <t xml:space="preserve">墨脱县帮扶项目清单（2026.08.30）
</t>
    </r>
    <r>
      <rPr>
        <sz val="24"/>
        <color theme="1"/>
        <rFont val="方正小标宋简体"/>
        <charset val="134"/>
      </rPr>
      <t>（截至2026年8月30日数据）</t>
    </r>
  </si>
  <si>
    <t>项目年度</t>
  </si>
  <si>
    <t>项目名称</t>
  </si>
  <si>
    <t>是否为为形成资产项目</t>
  </si>
  <si>
    <t>是否为帮扶产业项目</t>
  </si>
  <si>
    <t>帮扶项目资金批复情况（元）</t>
  </si>
  <si>
    <t>帮扶项目资金使用情况（元）</t>
  </si>
  <si>
    <t>政策性资金</t>
  </si>
  <si>
    <t>其他渠道资金（如企业自筹、信贷资金等非政策性资金）</t>
  </si>
  <si>
    <t>政策性资金小计</t>
  </si>
  <si>
    <t>专项扶贫资金</t>
  </si>
  <si>
    <t>统筹整合涉农资金</t>
  </si>
  <si>
    <t>财政衔接推进乡村振兴
补助资金</t>
  </si>
  <si>
    <t>援藏资金</t>
  </si>
  <si>
    <t>定点帮扶资金</t>
  </si>
  <si>
    <t>地方政府债劵资金</t>
  </si>
  <si>
    <t>社会捐赠（财政入账）</t>
  </si>
  <si>
    <t>中央</t>
  </si>
  <si>
    <t>省级</t>
  </si>
  <si>
    <t>市级</t>
  </si>
  <si>
    <t>县级</t>
  </si>
  <si>
    <t>以项目批复中批复年度为准</t>
  </si>
  <si>
    <t>以项目批复中项目名称为准</t>
  </si>
  <si>
    <t>在“是/否”中选择</t>
  </si>
  <si>
    <t>以项目批复中项目计划投资总金额为准
（保留小数点后面2位）</t>
  </si>
  <si>
    <t>该数据与附表1形成资产类金额数据一致</t>
  </si>
  <si>
    <t>以项目竣工决算中核算实际投资金额为准
（保留小数点后面2位）</t>
  </si>
  <si>
    <t>林芝</t>
  </si>
  <si>
    <t>墨脱</t>
  </si>
  <si>
    <t>甘登乡、墨脱镇亚让村低产田改造项目（第二批）</t>
  </si>
  <si>
    <t>是</t>
  </si>
  <si>
    <t>否</t>
  </si>
  <si>
    <t>背崩乡低收入户养猪项目</t>
  </si>
  <si>
    <t>墨脱镇米日村、德兴乡荷扎村、德兴村蜜柚种植项目（第一批）</t>
  </si>
  <si>
    <t>帮辛乡帮果村农田灌溉水渠项目（第一批）</t>
  </si>
  <si>
    <t>帮辛乡西登村石锅加工项目（第三批）</t>
  </si>
  <si>
    <t>达木乡珠村蔬菜大棚项目（第一批）</t>
  </si>
  <si>
    <t>加热萨乡加热萨村木碗加工项目（第一批）</t>
  </si>
  <si>
    <t>背崩乡地东村汗密农家乐项目（第三批）</t>
  </si>
  <si>
    <t>德兴乡荷扎村农家乐项目（第三批）</t>
  </si>
  <si>
    <t>德兴乡德兴村嘎兴农家乐项目（第二批）</t>
  </si>
  <si>
    <t>墨脱镇玛迪村农家乐项目（第三批）</t>
  </si>
  <si>
    <t>背崩乡阿苍村馒头加工点项目（财政专项扶持）</t>
  </si>
  <si>
    <t>格当乡低收入户油菜种植（第一批）</t>
  </si>
  <si>
    <t>墨脱镇墨脱村、德兴乡荷扎村低收入户当地黑猪项目（第一批）</t>
  </si>
  <si>
    <t>帮辛乡根登村蔬菜大棚项目（财政专项扶持）</t>
  </si>
  <si>
    <t>墨脱镇亚让村香椿种植项目（财政专项扶持）</t>
  </si>
  <si>
    <t>达木乡贡日村农田改造项目（整乡推进）</t>
  </si>
  <si>
    <t>达木乡珠村养猪场建设项目（整乡推进）</t>
  </si>
  <si>
    <t>达木乡达木村小杂粮种植项目（整乡推进）</t>
  </si>
  <si>
    <t>达木乡卡布村农家乐建设项目（整乡推进）</t>
  </si>
  <si>
    <t>背崩村至地东村骡马驿道改扩建项目（第二批）</t>
  </si>
  <si>
    <t>背崩乡巴登村至巴贡巴骡马驿道改扩建（财政专项扶持）</t>
  </si>
  <si>
    <t>加热萨乡加热萨村至随拉山骡马驿道改扩建项目（第三批）</t>
  </si>
  <si>
    <t>墨脱县2013年优质蔬菜生产基地</t>
  </si>
  <si>
    <t>墨脱县低收入户农家乐建设项目</t>
  </si>
  <si>
    <t>达木乡80K养猪产扩建项目</t>
  </si>
  <si>
    <t>墨脱镇巴日村、德兴乡荷扎村、那东村，易贡白村，背崩乡背崩村低收入户蔬菜大棚建设</t>
  </si>
  <si>
    <t>背崩乡背崩村新开水田</t>
  </si>
  <si>
    <t>背崩乡西让村水田开发</t>
  </si>
  <si>
    <t>墨脱镇巴日村农家乐项目</t>
  </si>
  <si>
    <t>达木乡珠村珞巴民俗农家乐项目</t>
  </si>
  <si>
    <t>墨脱镇墨脱村、亚东村茭白基地项目</t>
  </si>
  <si>
    <t>墨脱镇仁青崩自然村农家乐项目</t>
  </si>
  <si>
    <t>格当乡格当村农家乐项目</t>
  </si>
  <si>
    <t>格当乡格当村，达木乡达木村低收入户农家乐</t>
  </si>
  <si>
    <t>格当乡格当村水磨引水水渠</t>
  </si>
  <si>
    <t>墨脱镇玛迪村、米日村，背崩乡巴登村野花椒种植项目</t>
  </si>
  <si>
    <t>甘登乡多卡村养猪项目</t>
  </si>
  <si>
    <t>墨脱县帮辛乡帮辛村养猪项目</t>
  </si>
  <si>
    <t>德兴乡巴登则村新修猪圈</t>
  </si>
  <si>
    <t>墨脱镇墨脱村扶贫洗车场建设项目</t>
  </si>
  <si>
    <t>帮兴乡帮辛村果园建设项目</t>
  </si>
  <si>
    <t>背崩乡格林村梨子种植项目</t>
  </si>
  <si>
    <t>德兴乡德果村野生灯笼果种植</t>
  </si>
  <si>
    <t>德兴乡易贡白村苹果种植</t>
  </si>
  <si>
    <t>德兴乡易贡白村山羊养殖项目</t>
  </si>
  <si>
    <t>墨脱镇亚东村蔬菜温室大棚</t>
  </si>
  <si>
    <t>帮辛乡幇果村牧场道路项目</t>
  </si>
  <si>
    <t>墨脱镇墨脱村，巴日村、亚东村低产田改造</t>
  </si>
  <si>
    <t>德兴乡德兴村藤竹桥恢复工程</t>
  </si>
  <si>
    <t>加热萨乡加热萨村低产田改造</t>
  </si>
  <si>
    <t>背崩乡江新村水田开发</t>
  </si>
  <si>
    <t>墨脱县2014年第二批基层乡镇农牧综合服务中心</t>
  </si>
  <si>
    <t>墨脱县边境动物疫病观测哨所建设项目</t>
  </si>
  <si>
    <t>墨脱县茶叶种植基地建设项目</t>
  </si>
  <si>
    <t>背崩乡格林村红米基地建设项目</t>
  </si>
  <si>
    <t>墨脱镇亚让村农家乐建设项目</t>
  </si>
  <si>
    <t>背崩乡格林村综合养殖场建设项目</t>
  </si>
  <si>
    <t>墨脱镇亚让村高山有机茶种植项目</t>
  </si>
  <si>
    <t>墨脱镇亚让村农家乐家具配套项目</t>
  </si>
  <si>
    <t>文朗村、帮果村低产田改造项目</t>
  </si>
  <si>
    <t>背崩乡格林村农家乐家具配套项目</t>
  </si>
  <si>
    <t>墨脱县2015年扶贫农家乐项目</t>
  </si>
  <si>
    <t>墨脱县墨脱镇玛迪村17座蔬菜大棚建设项目</t>
  </si>
  <si>
    <t>帮辛乡肯肯村石锅加工厂项目</t>
  </si>
  <si>
    <t>墨脱镇高标准农田建设</t>
  </si>
  <si>
    <t>自发搬迁回迁群众安置引水项目</t>
  </si>
  <si>
    <t>回迁安置户住房补贴项目</t>
  </si>
  <si>
    <t>达木乡珠村地质灾害搬迁建房补贴</t>
  </si>
  <si>
    <t>墨脱县高寒牧区牲畜棚圈建设</t>
  </si>
  <si>
    <t>2015年墨脱县茶叶种植项目</t>
  </si>
  <si>
    <t>墨脱县西让村、珠村茶叶种植项目</t>
  </si>
  <si>
    <t>德兴乡德兴村热带水果采摘体验区建设项目</t>
  </si>
  <si>
    <t>墨脱县甘登乡甘登村农家乐建设项目</t>
  </si>
  <si>
    <t>墨脱县茶叶种植物资采购项目</t>
  </si>
  <si>
    <t>墨脱县背崩乡西让村养牛项目</t>
  </si>
  <si>
    <t>批复金额以概批金额填写，未收集到决算和支出资料，支出金额现以“同概批金额一致”填写</t>
  </si>
  <si>
    <t>墨脱县墨脱镇亚东村扶贫农家乐附属设施项目</t>
  </si>
  <si>
    <t>墨脱县加热萨乡蔬菜大棚建设项目</t>
  </si>
  <si>
    <t>墨脱县墨脱古街民族特色产品销售点配套项目</t>
  </si>
  <si>
    <t>墨脱县德兴乡扶贫超市建设项目</t>
  </si>
  <si>
    <t>墨脱县加热萨乡新建砂石厂项目</t>
  </si>
  <si>
    <t>有机茶叶种植项目3个</t>
  </si>
  <si>
    <t>德兴乡荷扎村养猪场道路修建项目</t>
  </si>
  <si>
    <t>墨脱村生猪养殖项目</t>
  </si>
  <si>
    <t>生态脱贫岗位人员补助</t>
  </si>
  <si>
    <t>墨脱县2016年地质灾害群测群防人员培训</t>
  </si>
  <si>
    <t>墨脱县加热萨乡建档立卡农牧民技能培训</t>
  </si>
  <si>
    <t>墨脱县项目管理费</t>
  </si>
  <si>
    <t>低产田改造项目</t>
  </si>
  <si>
    <t>养牛项目9个村</t>
  </si>
  <si>
    <t>林芝永久片区异地扶贫安置项目</t>
  </si>
  <si>
    <t>高标准农田建设</t>
  </si>
  <si>
    <t>墨脱县墨脱镇向国荣稻田水渠修建项目</t>
  </si>
  <si>
    <t>墨脱县背崩乡西让村稻田水渠维修项目</t>
  </si>
  <si>
    <t>杨科长清单2016.2017</t>
  </si>
  <si>
    <t>墨脱县帮辛乡根登村道路硬化项目</t>
  </si>
  <si>
    <t>墨脱县易地搬迁集中安置项目</t>
  </si>
  <si>
    <t>墨脱县墨脱镇朗杰岗搬迁点土地开发项目</t>
  </si>
  <si>
    <t>墨脱县墨脱镇朗杰岗搬迁点土壤改良项目</t>
  </si>
  <si>
    <t>格当乡兴开一期土地土地治理项目</t>
  </si>
  <si>
    <t>格当乡兴开二期土地土地治理项目</t>
  </si>
  <si>
    <t>墨脱县达木乡珠村搬迁点村级活动场所挡土墙建设项目</t>
  </si>
  <si>
    <t>墨脱县易地搬迁点基础设施建设项目</t>
  </si>
  <si>
    <t>墨脱县县级农产品质量安全检测站建设项目</t>
  </si>
  <si>
    <t>林芝墨脱县茶叶生产基地建设项目</t>
  </si>
  <si>
    <t>2016年墨脱县茶叶种植项目</t>
  </si>
  <si>
    <t>墨脱县永久片区异地开发项目</t>
  </si>
  <si>
    <t>概批金额4873.61万元，杨科长表格政策性资金961.08万元</t>
  </si>
  <si>
    <t>墨脱县扶贫商住楼二期工程</t>
  </si>
  <si>
    <t>墨脱县帮辛乡扶贫商住楼建设工程</t>
  </si>
  <si>
    <t>概批885.91，财评批复886万元</t>
  </si>
  <si>
    <t>墨脱县墨脱镇果果塘茶园建设项目</t>
  </si>
  <si>
    <t>背崩乡有机茶种植项目</t>
  </si>
  <si>
    <t>墨脱县名贵药用植物组培项目</t>
  </si>
  <si>
    <t>背崩乡巴登村竹(藤）编项目</t>
  </si>
  <si>
    <t>格当乡回迁安置点温室、猪圈建设项目</t>
  </si>
  <si>
    <t>墨脱县德兴乡德兴村藤网桥农副产品销售点建设项目</t>
  </si>
  <si>
    <t>墨脱县墨脱镇亚东村茶叶苗圃项目</t>
  </si>
  <si>
    <t>墨脱县帮辛乡、加热萨乡石锅加工器材配套项目</t>
  </si>
  <si>
    <t>墨脱县达木乡辣椒种植项目</t>
  </si>
  <si>
    <t>墨脱县崩嘎辣椒种植项目</t>
  </si>
  <si>
    <t>玛迪蜜柚种植项目</t>
  </si>
  <si>
    <t>墨脱县格当乡（占根卡村、布龙村）辣椒种植项目</t>
  </si>
  <si>
    <t>德兴乡荷扎村养殖场道路修建项目</t>
  </si>
  <si>
    <t>墨脱县德兴乡易贡白辣椒种植项目</t>
  </si>
  <si>
    <t>墨脱县墨脱镇米日村蜜柚种植项目</t>
  </si>
  <si>
    <t>墨脱县德兴乡那尔东村养猪场项目</t>
  </si>
  <si>
    <t>墨脱县墨脱镇墨脱村门珞服饰加工项目</t>
  </si>
  <si>
    <t>墨脱县2017年生态岗位资金</t>
  </si>
  <si>
    <t>墨脱县2017年政策性补助资金</t>
  </si>
  <si>
    <t>墨脱县茶叶种植、护林员建档立卡人口培训</t>
  </si>
  <si>
    <t>墨脱县背崩乡地东村农家乐建设项目</t>
  </si>
  <si>
    <t>墨脱县易地搬迁点房屋建设项目</t>
  </si>
  <si>
    <t>墨脱县异地搬迁点基础设施建设项目</t>
  </si>
  <si>
    <t>墨脱县第一批边境小康村建设项目</t>
  </si>
  <si>
    <t>墨脱县“三岩”片区易地搬迁点格当乡曲那塘土地整治项目</t>
  </si>
  <si>
    <t>墨脱县草原监理站建设项目</t>
  </si>
  <si>
    <t>墨脱县县级农牧业防抗灾物资储备库项目</t>
  </si>
  <si>
    <t>墨脱县2017年城郊蔬菜生产基地建设项目</t>
  </si>
  <si>
    <t>墨脱县2017年茶叶种植项目</t>
  </si>
  <si>
    <t>墨脱县达木乡贡日村（80K）扶贫收益商铺建设项目</t>
  </si>
  <si>
    <t>概批1172.44万元，现按杨科长表格填写</t>
  </si>
  <si>
    <t>墨脱县格当乡扶贫商住楼建设工程</t>
  </si>
  <si>
    <t>墨脱县达木乡扶贫商住楼建设工程</t>
  </si>
  <si>
    <t>墨脱县背崩乡扶贫商住楼建设工程</t>
  </si>
  <si>
    <t>墨脱县果果塘茶叶基地基础设施建设项目</t>
  </si>
  <si>
    <t>墨脱县墨脱镇玛迪村茶叶苗圃基地建设项目</t>
  </si>
  <si>
    <t>概算批复总投资471万元，但现按杨科长表格填写</t>
  </si>
  <si>
    <t>墨脱县达木乡达木村猕猴桃种植项目</t>
  </si>
  <si>
    <t>概批26.91万元，现按杨科长表格填写计划金额</t>
  </si>
  <si>
    <t>墨脱县格当乡桑珍卡村辣椒种植项目</t>
  </si>
  <si>
    <t>格当乡藏餐馆与便民超市修建</t>
  </si>
  <si>
    <t>生态岗位就业补助资金</t>
  </si>
  <si>
    <t xml:space="preserve"> 2018年定向政策性补助</t>
  </si>
  <si>
    <t>格当乡桑珍卡村新村400v</t>
  </si>
  <si>
    <t>10kV达格线线路修复</t>
  </si>
  <si>
    <t>德果及碧波村通电修复</t>
  </si>
  <si>
    <t>江新村到地东村修复通电</t>
  </si>
  <si>
    <t>玛迪村修复通电</t>
  </si>
  <si>
    <t>米日村修复通电</t>
  </si>
  <si>
    <t>地东村线路修复</t>
  </si>
  <si>
    <t>西让村通电</t>
  </si>
  <si>
    <t>文朗村3户通电</t>
  </si>
  <si>
    <t>新珠村通电</t>
  </si>
  <si>
    <t>朗杰岗道路维修</t>
  </si>
  <si>
    <t>修复易贡白至那尔东村</t>
  </si>
  <si>
    <t>墨脱县格当乡格当村边境小康村建设项目</t>
  </si>
  <si>
    <t>墨脱县重大动物疫情应急物资储备及冷链设施建设项目</t>
  </si>
  <si>
    <t>林芝市墨脱县有机茶种植基地建设项目</t>
  </si>
  <si>
    <t>墨脱县背崩乡乡级农牧业防抗灾物资储备库</t>
  </si>
  <si>
    <t>墨脱县达木乡乡级农牧业防抗灾物资储备库</t>
  </si>
  <si>
    <t>墨脱县帮辛乡乡级农牧业防抗灾物资储备库</t>
  </si>
  <si>
    <t>墨脱县甘登乡乡级农牧业防抗灾物资储备库</t>
  </si>
  <si>
    <t>墨脱县加拉萨乡乡级农牧业防抗灾物资储备库</t>
  </si>
  <si>
    <t>墨脱县德兴乡乡级农牧业防抗灾物资储备库</t>
  </si>
  <si>
    <t>墨脱县格当乡乡级农牧业防抗灾物资储备库</t>
  </si>
  <si>
    <t>墨脱县茶产业项目</t>
  </si>
  <si>
    <t>墨脱县德兴乡荷扎村茶叶加工厂建设项目</t>
  </si>
  <si>
    <t>概批1181.68万元，现以杨科长表格数据填写1198+600=1798</t>
  </si>
  <si>
    <t>墨脱县帮辛乡岗玉村茶叶种植项目</t>
  </si>
  <si>
    <t>墨脱县加热萨乡久当卡搬迁安置点蔬菜大棚、猪舍及牛舍建设项目</t>
  </si>
  <si>
    <t>墨脱县达木乡珠村温棚猪圈项目</t>
  </si>
  <si>
    <t>墨脱县背崩乡江新村茶叶种植项目</t>
  </si>
  <si>
    <t>墨脱县墨脱镇朗杰岗茶叶种植项目</t>
  </si>
  <si>
    <t>墨脱县德兴乡德果村茶叶种植基地建设项目</t>
  </si>
  <si>
    <t>墨脱县德兴乡德兴村黑猪养殖项目</t>
  </si>
  <si>
    <t>概批金额175.33万元，现按杨科长表格填写</t>
  </si>
  <si>
    <t>墨脱县德兴乡德兴村茶叶种植基地建设项目</t>
  </si>
  <si>
    <t>墨脱县德兴乡文朗村茶叶种植基地建设项目</t>
  </si>
  <si>
    <t>墨脱县帮辛乡帮果村农家乐建设项目</t>
  </si>
  <si>
    <t>概批69.06万元，现按杨科长表格填写</t>
  </si>
  <si>
    <t>墨脱县格当乡布龙村农家乐改造建设项目</t>
  </si>
  <si>
    <t>概批55.64万元，现按杨科长表格填写</t>
  </si>
  <si>
    <t>墨脱镇米日玛迪农副产品销售点</t>
  </si>
  <si>
    <t>墨脱县德兴乡德兴村藤网桥农副产品销售点（挡土墙）项目</t>
  </si>
  <si>
    <t>墨脱县多龙岗生产生活配套资金</t>
  </si>
  <si>
    <t>墨脱县茶叶种植建设项目</t>
  </si>
  <si>
    <t>墨脱县格当乡曲那塘茶叶种植项目</t>
  </si>
  <si>
    <t>概批431.10万元，计划金额现以杨科长表格数据填写，支出金额由于未获取决算及财务资料，现以概算金额填写</t>
  </si>
  <si>
    <t>墨脱村向果荣茶叶种植项目</t>
  </si>
  <si>
    <t>墨脱县“三岩”片区易地搬迁点格当乡曲那塘综合养殖设项目</t>
  </si>
  <si>
    <t>墨脱县第三批边境小康村基础设施建设</t>
  </si>
  <si>
    <t>林芝市墨脱县墨脱镇产业强镇示范项目</t>
  </si>
  <si>
    <t>墨脱县茶产业扶持项目（1）</t>
  </si>
  <si>
    <t>墨脱县茶产业扶持项目（2）</t>
  </si>
  <si>
    <t>墨脱县2020年茶叶种植项目（第二期）</t>
  </si>
  <si>
    <t>墨脱县2020年茶叶种植项目（第一期）</t>
  </si>
  <si>
    <t>林芝加拉村雅鲁藏布江堰塞湖灾后乡村重建项目（墨脱县）-康卓登搬迁点供水工程</t>
  </si>
  <si>
    <t>墨脱县格当乡桑珍卡村温室大棚建设项目</t>
  </si>
  <si>
    <t>2020年墨脱县茶叶种植项目</t>
  </si>
  <si>
    <t>墨脱县2018年扶贫贷款贴息</t>
  </si>
  <si>
    <t>墨脱县背崩乡、达木乡、墨脱镇等茶叶种植项目</t>
  </si>
  <si>
    <t>林芝加拉村雅鲁藏布江堰塞湖灾后乡村重建项目（墨脱县）-兴开搬迁点供水工程</t>
  </si>
  <si>
    <t>林芝加拉村雅鲁藏布江堰塞湖灾后乡村重建项目（墨脱县）-德尔贡搬迁点供水工程</t>
  </si>
  <si>
    <t>林芝市墨脱县2018年第二批农村饮水安全巩固提升工程</t>
  </si>
  <si>
    <t>格当乡加萨塘至乃萨塘自然村公路改建工程</t>
  </si>
  <si>
    <t>背崩乡格林小村庄公路改建工程</t>
  </si>
  <si>
    <t>格当乡格当村村内道路硬化</t>
  </si>
  <si>
    <t>格当乡桑珍卡村人居环境整治</t>
  </si>
  <si>
    <t>墨脱县易地搬迁迁出区复垦及生态恢复项目</t>
  </si>
  <si>
    <t>墨脱县茶叶基地开发项目</t>
  </si>
  <si>
    <t>墨脱县背崩乡背崩村茶叶加工厂建设项目</t>
  </si>
  <si>
    <t>概批1847.60万元，现以杨科长表格为准</t>
  </si>
  <si>
    <t>多龙岗至曲那塘“三岩”搬迁安置点道路硬化工程</t>
  </si>
  <si>
    <t>墨脱县德兴乡德果村人居环境整治项目</t>
  </si>
  <si>
    <t>墨脱县背崩乡地东村基础设施提升改造项目</t>
  </si>
  <si>
    <t>墨脱县格当乡桑珍卡村给排水及污水处理系统提升改造项目</t>
  </si>
  <si>
    <t>墨脱县背崩乡德尔贡安置点饮水工程</t>
  </si>
  <si>
    <t>墨脱县背崩乡巴登村基础设施提升改造项目</t>
  </si>
  <si>
    <t>墨脱县德兴乡那尔东村附属工程项目</t>
  </si>
  <si>
    <t>墨脱县背崩乡地东村综合提升项目</t>
  </si>
  <si>
    <t>农村供水保障项目--墨脱县仁青崩供水改造项目</t>
  </si>
  <si>
    <t>墨脱县格当乡桑珍卡村基础设施提升改造项目</t>
  </si>
  <si>
    <t>墨脱县乡垃圾无害化处理项目</t>
  </si>
  <si>
    <t>墨脱县德兴乡德果村给排水提升改造项目</t>
  </si>
  <si>
    <t>达木乡珠村搬迁点人居环境整治项目</t>
  </si>
  <si>
    <t>墨脱县德兴乡德果村电网线路改造项目</t>
  </si>
  <si>
    <t>墨脱县2021年茶叶种植项目</t>
  </si>
  <si>
    <t>背崩乡格林村乡村旅游发展茶叶基地建设汽车帐篷营地项目</t>
  </si>
  <si>
    <t>墨脱县背崩乡格林村茶旅融合产业发展项目</t>
  </si>
  <si>
    <t>背崩乡背崩村茶产业配套基础设施建设项目</t>
  </si>
  <si>
    <t>墨脱镇果果塘茶产业配套基础设施建设项目</t>
  </si>
  <si>
    <t>墨脱县背崩乡格林村茶产业配套设施项目</t>
  </si>
  <si>
    <t>墨脱县格当乡菌种厂和产品初加工厂项目</t>
  </si>
  <si>
    <t>到位资金300万元，概算批复金额259万元，以杨科长表格数据填写</t>
  </si>
  <si>
    <t>墨脱县背崩乡格林村民宿打造项目</t>
  </si>
  <si>
    <t>概批317.74万元，现以杨科长表格数据填写</t>
  </si>
  <si>
    <t>墨脱县背崩乡地东村边境旅游产业项目</t>
  </si>
  <si>
    <t>墨脱县格当乡各村菌类种植基地建设项目</t>
  </si>
  <si>
    <t>墨脱县德兴乡德果村茶茶产业配套项目</t>
  </si>
  <si>
    <t>墨脱县格当乡桑珍卡村食用菌附属设施建设项目</t>
  </si>
  <si>
    <t>生态岗位补助资金项目</t>
  </si>
  <si>
    <t>农牧民技能培训项目</t>
  </si>
  <si>
    <t>易地扶贫搬迁贷款贴息</t>
  </si>
  <si>
    <t>墨脱县2019年和2020年扶贫贷款贴息项目</t>
  </si>
  <si>
    <t>墨脱县2021年扶贫贷款贴息资金</t>
  </si>
  <si>
    <t>墨脱县达木乡茶叶杀青点建设项目</t>
  </si>
  <si>
    <t>到位资金1000万元，概算批复金额861.85万元</t>
  </si>
  <si>
    <t>墨脱县格当乡茶叶杀青点建设项目</t>
  </si>
  <si>
    <t>到位资金1000万元，概算批复金额750万元</t>
  </si>
  <si>
    <t>墨脱县帮辛乡茶叶杀青点建设项目</t>
  </si>
  <si>
    <t>到位资金1000万元，概算批复金额855万元</t>
  </si>
  <si>
    <t>墨脱县村容村貌提升项目</t>
  </si>
  <si>
    <t>墨脱县墨脱镇亚让村果果塘茶园业务用房配套项目</t>
  </si>
  <si>
    <t>林芝市墨脱县2021年高标准农田建设项目</t>
  </si>
  <si>
    <t>原列为衔接资金，为保持与杨科长表格资金一直，暂列其他资金。只有预算审核意见，计划与支出现按预算审核意见金额填写</t>
  </si>
  <si>
    <t>林芝市墨脱县灾后重建水果种植项目</t>
  </si>
  <si>
    <t>墨脱县朗杰岗生猪养殖场改造项目</t>
  </si>
  <si>
    <t>林芝市墨脱县茶叶产业生产基地建设项目</t>
  </si>
  <si>
    <t>墨脱县农牧综合服务中心能力提升项目</t>
  </si>
  <si>
    <t>墨脱县墨脱镇亚让村果果塘茶产业业务用房配套设施项目</t>
  </si>
  <si>
    <t>墨脱县格当乡德吉村人畜分离牛棚建设项目</t>
  </si>
  <si>
    <t>墨脱县背崩乡西让村BJ小康产业配套项目</t>
  </si>
  <si>
    <t>墨脱县茶产业发展资金项目</t>
  </si>
  <si>
    <t>墨脱县德兴乡荷扎村蜜柚基地提质增效项目</t>
  </si>
  <si>
    <t>墨脱县背崩乡西让村BJ旅游产业项目</t>
  </si>
  <si>
    <t>墨脱县墨脱镇亚东村BJ旅游产业项目</t>
  </si>
  <si>
    <t>墨脱县背崩乡德尔贡村水稻产业配套项目</t>
  </si>
  <si>
    <t>墨脱县达木乡茶禽养殖项目</t>
  </si>
  <si>
    <t>墨脱县养殖产业配套项目</t>
  </si>
  <si>
    <t>墨脱县抵边搬迁林下资源种植项目</t>
  </si>
  <si>
    <t>墨脱县背崩乡阿苍村茶园生产道路建设项目</t>
  </si>
  <si>
    <t>墨脱县背崩乡背崩村茶叶加工厂配套设施建设项目</t>
  </si>
  <si>
    <t>墨脱县背崩乡茶叶加工厂配套设施建设项目</t>
  </si>
  <si>
    <t>墨脱县达木乡茶叶杀青点引水供电配套设施项目</t>
  </si>
  <si>
    <t>墨脱县格当乡茶叶杀青点供水供电配套设施项目</t>
  </si>
  <si>
    <t>墨脱县达木乡贡日村牛养殖建设项目</t>
  </si>
  <si>
    <t>墨脱县德兴乡荷扎村产业项目</t>
  </si>
  <si>
    <t>墨脱县格当乡布龙村产业项目</t>
  </si>
  <si>
    <t>墨脱县生态岗位补助资金项目</t>
  </si>
  <si>
    <t>墨脱县农牧民技能培训项目</t>
  </si>
  <si>
    <t>墨脱县乡村振兴项目管理费</t>
  </si>
  <si>
    <t>墨脱县德兴乡荷扎村产业配套设施项目</t>
  </si>
  <si>
    <t>墨脱县墨脱镇朗杰岗村搬迁点产业附属设施项目</t>
  </si>
  <si>
    <t>墨脱县德兴乡那尔东村村内基础设施建设项目</t>
  </si>
  <si>
    <t>墨脱县背崩乡阿苍村基础设施建设项目</t>
  </si>
  <si>
    <t>墨脱县德兴乡巴登则村公共基础设施建设项目</t>
  </si>
  <si>
    <t>墨脱县德兴乡德果村村内基础设施建设项目</t>
  </si>
  <si>
    <t>墨脱县德兴乡荷扎村道路建设项目</t>
  </si>
  <si>
    <t>墨脱县背崩乡德尔贡村村道建设项目</t>
  </si>
  <si>
    <t>墨脱县背崩乡西让村村内安全防护工程项目</t>
  </si>
  <si>
    <t>墨脱县墨脱镇巴日村入户道路项目</t>
  </si>
  <si>
    <t>墨脱县达木乡达木村小康村附属工程建设项目</t>
  </si>
  <si>
    <t>墨脱县墨脱镇墨脱村入户道路项目</t>
  </si>
  <si>
    <t>墨脱县墨脱镇玛迪村村内基础设施建设项目</t>
  </si>
  <si>
    <t>墨脱县达木乡贡日村牧场吊桥项目</t>
  </si>
  <si>
    <t>墨脱县背崩乡巴登村综合治理项目</t>
  </si>
  <si>
    <t>墨脱县达木乡珠村骨干水源工程</t>
  </si>
  <si>
    <t>墨脱县农村水系连通及农村水系综合整治工程（一期）</t>
  </si>
  <si>
    <t>墨脱县德兴乡德兴村综合提升项目</t>
  </si>
  <si>
    <t>墨脱县背崩乡阿苍村综合提升项目</t>
  </si>
  <si>
    <t>墨脱县格当乡布龙村整村推进项目</t>
  </si>
  <si>
    <t>墨脱县农村生活垃圾清运项目</t>
  </si>
  <si>
    <t>“百家基层党建示范点”奖补项目及示范村建设补助项目</t>
  </si>
  <si>
    <t>墨脱县农产品有机生产认证建设项目</t>
  </si>
  <si>
    <t>墨脱县加热萨乡和甘登乡灾后重建产业配套项目</t>
  </si>
  <si>
    <t>墨脱县德兴乡文朗村美丽宜居产业发展项目</t>
  </si>
  <si>
    <t>墨脱县背崩乡地东村茶产业配套设施项目</t>
  </si>
  <si>
    <t>墨脱县德兴乡易贡白村美丽宜居产业项目</t>
  </si>
  <si>
    <t>墨脱县背崩乡德尔贡村茶叶智能化流水生产线一期建设项目</t>
  </si>
  <si>
    <t>墨脱县加热萨乡灾后重建搬迁点旅游产业项目</t>
  </si>
  <si>
    <t>墨脱县甘登乡灾后重建德尔贡搬迁点农家超市建设项目</t>
  </si>
  <si>
    <t>墨脱县茶叶杀青点引水供电工程</t>
  </si>
  <si>
    <t>墨脱县优质白肉枇杷种植项目</t>
  </si>
  <si>
    <t>墨脱县背崩乡格林村旅游发展茶叶基地建设汽车帐篷营地提升改造项目</t>
  </si>
  <si>
    <t>墨脱县2022年扶贫贷款贴息项目</t>
  </si>
  <si>
    <t>墨脱县德兴乡美丽宜居产业项目（墨脱县德兴乡文朗村林下资源种植项目、墨脱县德兴乡易贡白村林下资源种植项目）</t>
  </si>
  <si>
    <t>墨脱县加热萨乡和甘登乡灾后重建生产生活配套项目</t>
  </si>
  <si>
    <t>墨脱县背崩乡江新村稻田水利灌溉建设项目</t>
  </si>
  <si>
    <t>墨脱县背崩乡格林村基础设施提升项目</t>
  </si>
  <si>
    <t>墨脱县背崩乡江新村美丽宜居项目（一期）</t>
  </si>
  <si>
    <t>墨脱县巴登村人居环境整治项目</t>
  </si>
  <si>
    <t>墨脱县农村水系连通及农村水系综合整治工程(二期）</t>
  </si>
  <si>
    <t>墨脱县格当乡格当村基础施建设项目</t>
  </si>
  <si>
    <t>墨脱县朗杰岗村饮用水水源地修复工程</t>
  </si>
  <si>
    <t>墨脱县背崩乡德尔贡村村道提升项目</t>
  </si>
  <si>
    <t>墨脱县2022年、2023年农牧民新风貌行动项目</t>
  </si>
  <si>
    <t>墨脱县高标准农田建设项目</t>
  </si>
  <si>
    <t>墨脱县铁皮石斛种植基地建设项目</t>
  </si>
  <si>
    <t>墨脱县凤凰单丛茶苗育苗基地建设项目</t>
  </si>
  <si>
    <t>墨脱茶叶全自动智能化流水生产线建设项目</t>
  </si>
  <si>
    <t>预算审核意见30811776.04万元，政策性资金以杨科长表格填写，差异金额补在其他资金</t>
  </si>
  <si>
    <t>墨脱县背崩乡地东村稻田水利灌溉建设项目</t>
  </si>
  <si>
    <t>墨脱县农村生活基础设施建设项目——背崩乡波东村、德尔贡村村内基础设施建设项目</t>
  </si>
  <si>
    <t>墨脱县农村产业发展配套基础设施建设项目-格当乡德吉村尼木登军民共建茶园生产道路建设项目</t>
  </si>
  <si>
    <t>定点扶贫资金项目中原有本项目，由于重复，现已删除</t>
  </si>
  <si>
    <t>墨脱县农村产业发展配套基础设施建设项目-德兴乡德果村茶园生产道路建设项目</t>
  </si>
  <si>
    <t>林芝市墨脱县格当乡格当村下那巴回迁点二组道路</t>
  </si>
  <si>
    <t>林芝市墨脱县格当乡下那巴至尼木登道路桥梁</t>
  </si>
  <si>
    <t>林芝市墨脱县格当乡尼木登农田基础设施</t>
  </si>
  <si>
    <t>林芝市墨脱县格当乡布龙村水渠</t>
  </si>
  <si>
    <t>林芝市墨脱县达木乡卡布村亚玉水田道路</t>
  </si>
  <si>
    <t>林芝市墨脱县墨脱镇米日村新村道路</t>
  </si>
  <si>
    <t>林芝市墨脱县墨脱镇墨脱村新村道路</t>
  </si>
  <si>
    <t>林芝市墨脱县德兴乡德国村到碧波自然村道路硬化</t>
  </si>
  <si>
    <t>林芝市墨脱县背崩乡地东村至地东老村马行道</t>
  </si>
  <si>
    <t>林芝市墨脱县背崩乡德尔贡村村委会基础设施</t>
  </si>
  <si>
    <t>林芝市墨脱县背崩乡江新村邦塘砂石路</t>
  </si>
  <si>
    <t>林芝市墨脱县背崩乡巴登村玛呢翁机耕道</t>
  </si>
  <si>
    <t>林芝市墨脱县甘登乡甘登村遂拉山马行道</t>
  </si>
  <si>
    <t>林芝市墨脱县背崩乡地东村碧波加吧热水渠</t>
  </si>
  <si>
    <t>林芝市墨脱县背崩乡德尔贡吊桥</t>
  </si>
  <si>
    <t>林芝市墨脱县背崩乡阿苍村贡吉日桥梁</t>
  </si>
  <si>
    <t>林芝市墨脱县帮辛乡岗玉村机耕道</t>
  </si>
  <si>
    <t>林芝市墨脱县加热萨乡达昂村马行道</t>
  </si>
  <si>
    <t>林芝市墨脱县格当乡格当村下那巴回迁点一组道路</t>
  </si>
  <si>
    <t>林芝市墨脱县甘登乡甘登村至龙列村马行道</t>
  </si>
  <si>
    <t>林芝市墨脱县甘登乡甘登村至多卡村马行道</t>
  </si>
  <si>
    <t>林芝市墨脱县久当卡村（朗杰岗）基础设施</t>
  </si>
  <si>
    <t>墨脱县水利局至粮食仓库道路</t>
  </si>
  <si>
    <t>墨脱县骡马驿道维修以及县道路养护工区建设</t>
  </si>
  <si>
    <t>墨脱县县城道路建设</t>
  </si>
  <si>
    <t>墨脱县基层便民窗口建设</t>
  </si>
  <si>
    <t>墨脱县小集镇基础设施及敬老院等配套工程</t>
  </si>
  <si>
    <t>墨脱县困难家庭及子女就读就业帮扶工程</t>
  </si>
  <si>
    <t>墨脱县城基础设施及莲花湖景区建设</t>
  </si>
  <si>
    <t>墨脱县52K、62K旅游服务工程</t>
  </si>
  <si>
    <t>墨脱县80k游客接待中心</t>
  </si>
  <si>
    <t>墨脱县游客服务中心</t>
  </si>
  <si>
    <t>墨脱县民俗文化古街</t>
  </si>
  <si>
    <t>广东（墨脱）高山有机茶示范基地</t>
  </si>
  <si>
    <t>墨脱县农牧民种养示范补贴</t>
  </si>
  <si>
    <t>墨脱县网络信息及网站运营管理</t>
  </si>
  <si>
    <t>墨脱县援藏干部周转房建设</t>
  </si>
  <si>
    <t>墨脱县安居工程安居房补助</t>
  </si>
  <si>
    <t>墨脱县7个小康示范村建设</t>
  </si>
  <si>
    <t>墨脱县中学运动场改扩建</t>
  </si>
  <si>
    <t>墨脱县小康村建设项目</t>
  </si>
  <si>
    <t>墨脱县县城风貌改造项目</t>
  </si>
  <si>
    <t>墨脱县小集镇基础设施及功能场所建设</t>
  </si>
  <si>
    <t>墨脱县致富路改造工程</t>
  </si>
  <si>
    <t>墨脱县卫生医疗设施改建工程</t>
  </si>
  <si>
    <t>墨脱县中小学均衡发展工程建设</t>
  </si>
  <si>
    <t>墨脱县旅游、产业配套设施建设</t>
  </si>
  <si>
    <t>墨脱县茶叶种植基地建设及标准化管理</t>
  </si>
  <si>
    <t>墨脱县茶叶种植功能配套设施建设</t>
  </si>
  <si>
    <t>墨脱县村级组织活动场所及相关配套设施</t>
  </si>
  <si>
    <t>墨脱县果果塘旅游产业基础设施建设项目</t>
  </si>
  <si>
    <t>墨脱县农村供水保障工程</t>
  </si>
  <si>
    <t>墨脱县人民医院创二甲及综合服务能力提升项目</t>
  </si>
  <si>
    <t>墨脱县墨脱村民族文化设施提升改造项目</t>
  </si>
  <si>
    <t>墨脱县完全小学教学条件改善工程</t>
  </si>
  <si>
    <t>2020年墨脱县背崩乡地东公路岔口至阿苍村公路改建工程</t>
  </si>
  <si>
    <t>墨脱县背崩乡至格林村公路改建工程</t>
  </si>
  <si>
    <t>墨脱县德兴公路K6+800至荷扎村公路硬化工程</t>
  </si>
  <si>
    <t>墨脱县背崩乡格林村村道公路</t>
  </si>
  <si>
    <t>墨脱县达木乡珠村易地扶贫搬迁集中安置点道路工程</t>
  </si>
  <si>
    <t>墨脱县加热萨乡久当卡村易地扶贫搬迁集中安置点道路工程</t>
  </si>
  <si>
    <t>2021年墨脱县背崩乡地东公路岔口至阿苍村公路改建工程</t>
  </si>
  <si>
    <t>墨脱县果果塘大拐弯景区基础设施建设项目</t>
  </si>
  <si>
    <t>墨脱县加热萨乡兴开产业配套道路项目</t>
  </si>
  <si>
    <t>墨脱县农村生活基础设施建设项目—背崩乡波东村、德尔贡村村内基础设施建设项目</t>
  </si>
  <si>
    <t>墨脱县“十四五”边境地区村镇建设及重点乡镇建设项目—西贡安置点乡级饮水工程</t>
  </si>
  <si>
    <t>墨脱县仁青崩景区提升工程项目</t>
  </si>
  <si>
    <t>墨脱县甘登乡甘登村配套公益性基础设施建设项目</t>
  </si>
  <si>
    <t>墨脱县农牧区产业基础设施-背崩乡江新村稻田水利灌溉建设项目</t>
  </si>
  <si>
    <t>墨脱县农牧区产业基础设施-背崩乡地东村稻田水利灌溉建设项目</t>
  </si>
  <si>
    <t>农牧民施工技术</t>
  </si>
  <si>
    <t>民族手工艺制品</t>
  </si>
  <si>
    <t>背崩乡地东村新开发养殖场及新开经济林</t>
  </si>
  <si>
    <t>墨脱镇墨脱村砂石场扩建</t>
  </si>
  <si>
    <t>格当乡格当村互助资金</t>
  </si>
  <si>
    <t>墨脱镇墨脱村互助资金</t>
  </si>
  <si>
    <t>背崩乡地东村开发养殖场</t>
  </si>
  <si>
    <t>墨脱县墨脱镇朗杰岗搬迁点基础设施建设项目</t>
  </si>
  <si>
    <t>墨脱县2016年农业综合开发土地治理项目</t>
  </si>
  <si>
    <t>墨脱县2016年农村危房改造项目</t>
  </si>
  <si>
    <t>2016年定向性政策补助资金</t>
  </si>
  <si>
    <t>墨脱县森林生态效益补偿</t>
  </si>
  <si>
    <t>墨脱县2016年农机购置补贴资金</t>
  </si>
  <si>
    <t>墨脱县易地搬迁点房屋建设项目（补缺资金）</t>
  </si>
  <si>
    <t>墨脱县背崩乡背崩村民宿改造提升项目</t>
  </si>
  <si>
    <t>墨脱县格当农家民宿项目</t>
  </si>
  <si>
    <t>墨脱县德兴乡文朗村美丽宜居项目</t>
  </si>
  <si>
    <t>墨脱县县城莲花小区片区、兰花小区片区棚户区改造建设专项债券项目</t>
  </si>
  <si>
    <t>墨脱县县城水仙花大街棚户区改造项目</t>
  </si>
  <si>
    <t>林芝市墨脱县县城老旧市政道路建设改扩建项目</t>
  </si>
  <si>
    <t>墨脱县德兴乡生活垃圾无害化处理项目</t>
  </si>
  <si>
    <t>墨脱县2022年公租房建设项目</t>
  </si>
  <si>
    <t>G559达国桥至帮辛乡公路</t>
  </si>
  <si>
    <t>墨脱县德兴乡易贡白村美丽宜居项目</t>
  </si>
  <si>
    <t>墨脱县景区配套资金</t>
  </si>
  <si>
    <t>墨脱县DB搬迁村建设项目</t>
  </si>
  <si>
    <t>墨脱县乡村振兴示范村建设项目</t>
  </si>
  <si>
    <t>背崩乡西让村猪圈工程建设项目</t>
  </si>
  <si>
    <t>52K牧场</t>
  </si>
  <si>
    <t>墨脱镇亚让村养猪场工程建设项目</t>
  </si>
  <si>
    <t>甘登乡嘎龙牧场道路建设工程项目</t>
  </si>
  <si>
    <t>德兴乡巴登则、易贡白村常耕地骡马驿道建设</t>
  </si>
  <si>
    <t>农家乐建设项目</t>
  </si>
  <si>
    <t>根登村藏鸡养殖场工程建设项目</t>
  </si>
  <si>
    <t>德尔贡、德兴、帮辛、根登等四个行政村经济林木果苗试种工程项目</t>
  </si>
  <si>
    <t>墨脱县背崩乡江新村吉贡、西东水渠工程建设项目</t>
  </si>
  <si>
    <t>帮辛村村道硬化、波东村农田网围栏、马行道建设</t>
  </si>
  <si>
    <t>墨脱村藏鸡养殖场工程建设项目</t>
  </si>
  <si>
    <t>墨脱镇亚让村生猪养殖场建设</t>
  </si>
  <si>
    <t>帮辛乡帮辛村藤竹种植</t>
  </si>
  <si>
    <t>帮辛乡宗荣村藏猪养殖项目</t>
  </si>
  <si>
    <t>达木珞巴民族乡达木村野花椒种植</t>
  </si>
  <si>
    <t>墨脱镇亚东村养猪场工程建设项目</t>
  </si>
  <si>
    <t>墨脱县格当乡桑珍卡村辣椒种植基地水渠、网围栏建设工程项目</t>
  </si>
  <si>
    <t>加热萨乡龙列村犏牛养殖采购项目</t>
  </si>
  <si>
    <t>达木珞巴民族乡达木村藤竹编制加工项目</t>
  </si>
  <si>
    <t>2013年甘登乡甘登村低产田项目</t>
  </si>
  <si>
    <t>西让村稻田机耕道建设</t>
  </si>
  <si>
    <t>加热萨乡达昂村牧场道路改扩建</t>
  </si>
  <si>
    <t>德兴乡文浪村维修马行道</t>
  </si>
  <si>
    <t>背崩乡江新村西东、安塘稻田机耕道改扩建项目</t>
  </si>
  <si>
    <t>德兴乡德兴村藤王桥建设项目</t>
  </si>
  <si>
    <t>墨脱镇马迪村生猪养殖场建设</t>
  </si>
  <si>
    <t>背崩乡德尔贡村耕地网围栏建设</t>
  </si>
  <si>
    <t>达木乡珠村优质水稻种植</t>
  </si>
  <si>
    <t>墨脱县格当乡辣椒基地开发工程项目</t>
  </si>
  <si>
    <t>墨脱县格当乡布隆村牧场吊桥建设工程项目</t>
  </si>
  <si>
    <t>背崩乡西让村开发水田项目</t>
  </si>
  <si>
    <t>背崩乡德尔贡村活动广场建设</t>
  </si>
  <si>
    <t>背崩乡地东村活动广场建设</t>
  </si>
  <si>
    <t>背崩乡格林村活动广场建设</t>
  </si>
  <si>
    <t>背崩乡西让村活动广场建设</t>
  </si>
  <si>
    <t>墨脱县K62牧场道路及悬索吊桥工程建设项目</t>
  </si>
  <si>
    <t>帮辛乡桑卓牧场道路建设</t>
  </si>
  <si>
    <t>农田改造建设项目</t>
  </si>
  <si>
    <t>加热萨乡曾求村牧场道路维修</t>
  </si>
  <si>
    <t>墨脱镇巴日村稻田水渠建设</t>
  </si>
  <si>
    <t>墨脱县达木珞巴民族乡达木村牧场道路建设工程项目</t>
  </si>
  <si>
    <t>加热萨乡久当卡村、拉贡村牧场道路维修</t>
  </si>
  <si>
    <t>墨脱县达木乡达木村野花椒基地建设工程项目</t>
  </si>
  <si>
    <t>达木乡达木村村道硬化建设项目</t>
  </si>
  <si>
    <t>达木乡卡布村骡马驿道改扩建</t>
  </si>
  <si>
    <t>达木乡达木村文艺队建设项目</t>
  </si>
  <si>
    <t>背崩乡波东村野花椒基地建设</t>
  </si>
  <si>
    <t>达木乡达木村藤竹编制加工建设项目</t>
  </si>
  <si>
    <t>帮辛村特色村寨、藤竹编制和石锅加工建设项目</t>
  </si>
  <si>
    <t>墨脱镇亚东村那让水田机耕道建设</t>
  </si>
  <si>
    <t>墨脱镇巴日村人畜分离墙网围栏建设</t>
  </si>
  <si>
    <t>加热萨乡加热萨村农田改造建设</t>
  </si>
  <si>
    <t>加热萨乡久当卡村农田改造建设</t>
  </si>
  <si>
    <t>加热萨乡达昂网围栏建设</t>
  </si>
  <si>
    <t>帮辛乡帮辛村枇杷种植基地建设</t>
  </si>
  <si>
    <t>帮辛乡西登村低产田改造（门巴族）</t>
  </si>
  <si>
    <t>帮辛乡根登村低产田改造</t>
  </si>
  <si>
    <t>甘登乡甘登村辣椒种植基地建设</t>
  </si>
  <si>
    <t>甘登乡多卡村辣椒种植基地建设</t>
  </si>
  <si>
    <t>2015年甘登乡甘登村低产田项目</t>
  </si>
  <si>
    <t>背崩乡背崩村机耕道建设项目</t>
  </si>
  <si>
    <t>背崩乡巴登村农田网围栏建设</t>
  </si>
  <si>
    <t>背崩乡江新村养殖场建设</t>
  </si>
  <si>
    <t>背崩乡巴登村常耕地机耕道建设项目</t>
  </si>
  <si>
    <t>格当乡格当村低产田改造工程</t>
  </si>
  <si>
    <t>格当乡布隆村低产田改造工程</t>
  </si>
  <si>
    <t>格当乡桑珍卡村低产田改造工程</t>
  </si>
  <si>
    <t>德兴乡德果村藏鸡养殖场建设</t>
  </si>
  <si>
    <t>德兴乡德果村硬化道路建设</t>
  </si>
  <si>
    <t>达木乡达木村水渠建设</t>
  </si>
  <si>
    <t>背崩乡江新村木瓜种植基地建设</t>
  </si>
  <si>
    <t>德兴乡德果村藤竹种植基地建设</t>
  </si>
  <si>
    <t>加热萨乡更帮村木瓜种植基地建设</t>
  </si>
  <si>
    <t>墨脱镇仁青崩（自然村）牧场道路建设（门巴族）</t>
  </si>
  <si>
    <t>墨脱镇墨脱（老)村蔬菜大棚网围栏建设（门巴族）</t>
  </si>
  <si>
    <t>帮辛乡根登村常耕地围墙建设     （门巴族）</t>
  </si>
  <si>
    <t>帮辛乡肯肯村机耕道建设项目（门巴族）</t>
  </si>
  <si>
    <t>甘登乡甘登村牧场道路建设（珞巴族）</t>
  </si>
  <si>
    <t>甘登乡机耕道扩建（门巴族）</t>
  </si>
  <si>
    <t>背崩乡阿苍村新建江雄水渠（门巴族）</t>
  </si>
  <si>
    <t>背崩乡西让村开发达让牧场（门巴族）</t>
  </si>
  <si>
    <t>德兴乡荷扎村道硬化建设（门巴族）</t>
  </si>
  <si>
    <t>邦辛乡根登村村内道路硬化建设项目</t>
  </si>
  <si>
    <t>德兴乡德兴村村内硬化道路项目</t>
  </si>
  <si>
    <t>背崩乡格林村低产田改造工程项目</t>
  </si>
  <si>
    <t>墨脱镇柠檬基地饮水及扩建项目</t>
  </si>
  <si>
    <t>德兴乡德果村人畜隔离墙项目</t>
  </si>
  <si>
    <t>背崩乡巴登村永久性围墙建设项目</t>
  </si>
  <si>
    <t>格当乡回迁安置点温棚猪圈项目</t>
  </si>
  <si>
    <t>低收入户旅游业培训</t>
  </si>
  <si>
    <t>墨脱县县城三环路交点至田园观景台公路项目</t>
  </si>
  <si>
    <t>武警总队援助项目</t>
  </si>
  <si>
    <r>
      <rPr>
        <sz val="24"/>
        <color theme="1"/>
        <rFont val="方正小标宋简体"/>
        <charset val="134"/>
      </rPr>
      <t xml:space="preserve">墨脱县帮扶产业项目总台账
</t>
    </r>
    <r>
      <rPr>
        <sz val="18"/>
        <color theme="1"/>
        <rFont val="方正小标宋简体"/>
        <charset val="134"/>
      </rPr>
      <t>（截至2026年8月30日数据）</t>
    </r>
  </si>
  <si>
    <t>项目
编号</t>
  </si>
  <si>
    <t>项目
地市</t>
  </si>
  <si>
    <t>项目
县区</t>
  </si>
  <si>
    <t>项目
年度</t>
  </si>
  <si>
    <t>项目
名称</t>
  </si>
  <si>
    <t>项目申报主体</t>
  </si>
  <si>
    <t>项目实施地点</t>
  </si>
  <si>
    <t>项目主要建设内容</t>
  </si>
  <si>
    <r>
      <rPr>
        <b/>
        <sz val="11"/>
        <color theme="1"/>
        <rFont val="仿宋_GB2312"/>
        <charset val="134"/>
      </rPr>
      <t>计划投资</t>
    </r>
    <r>
      <rPr>
        <sz val="11"/>
        <color theme="1"/>
        <rFont val="仿宋_GB2312"/>
        <charset val="134"/>
      </rPr>
      <t>（万元）</t>
    </r>
  </si>
  <si>
    <r>
      <rPr>
        <b/>
        <sz val="11"/>
        <color theme="1"/>
        <rFont val="仿宋_GB2312"/>
        <charset val="134"/>
      </rPr>
      <t>实际投资</t>
    </r>
    <r>
      <rPr>
        <sz val="11"/>
        <color theme="1"/>
        <rFont val="仿宋_GB2312"/>
        <charset val="134"/>
      </rPr>
      <t>（万元）</t>
    </r>
  </si>
  <si>
    <t>项目
分类情况</t>
  </si>
  <si>
    <t>项目所属产业分类</t>
  </si>
  <si>
    <t>产业“四个一批”分类</t>
  </si>
  <si>
    <t>经营性项目“四个一批”分类</t>
  </si>
  <si>
    <t>项目运营情况</t>
  </si>
  <si>
    <t>项目运营模式</t>
  </si>
  <si>
    <t>项目经营主体</t>
  </si>
  <si>
    <t>项目联农带农协议签订情况</t>
  </si>
  <si>
    <t>项目联农带农协议签订时间</t>
  </si>
  <si>
    <t>项目联农带农协议签订年限</t>
  </si>
  <si>
    <t>项目联农带农协议主要内容</t>
  </si>
  <si>
    <r>
      <rPr>
        <b/>
        <sz val="11"/>
        <color theme="1"/>
        <rFont val="仿宋_GB2312"/>
        <charset val="134"/>
      </rPr>
      <t xml:space="preserve">项目累计分红金额
</t>
    </r>
    <r>
      <rPr>
        <sz val="11"/>
        <color theme="1"/>
        <rFont val="仿宋_GB2312"/>
        <charset val="134"/>
      </rPr>
      <t>（元）</t>
    </r>
  </si>
  <si>
    <r>
      <rPr>
        <b/>
        <sz val="11"/>
        <color theme="1"/>
        <rFont val="仿宋_GB2312"/>
        <charset val="134"/>
      </rPr>
      <t xml:space="preserve">项目累计带动就业人数
</t>
    </r>
    <r>
      <rPr>
        <sz val="11"/>
        <color theme="1"/>
        <rFont val="仿宋_GB2312"/>
        <charset val="134"/>
      </rPr>
      <t>（人）</t>
    </r>
  </si>
  <si>
    <t>项目归口行业单位名称</t>
  </si>
  <si>
    <t>所有权</t>
  </si>
  <si>
    <t>备注</t>
  </si>
  <si>
    <t>政策性资金
（同表2政策性资金合计数）</t>
  </si>
  <si>
    <t>其他渠道资金
（如企业自筹、信贷资金等非政策性资金，同表2）</t>
  </si>
  <si>
    <t>经营主体类别</t>
  </si>
  <si>
    <t>名称</t>
  </si>
  <si>
    <t>约定收取租金时间</t>
  </si>
  <si>
    <t>填表说明：根据指南编码规则编号</t>
  </si>
  <si>
    <t>以项目批复中对应内容为准</t>
  </si>
  <si>
    <t>以项目批复中项目实施地点为准，例：XX乡（镇）XX 村（居）</t>
  </si>
  <si>
    <t>以项目竣工决算中项目主要建设内容为准</t>
  </si>
  <si>
    <t>与表2数据一致
（保留小数点后面2位）</t>
  </si>
  <si>
    <t>在“经营类、公益类、到户类“中选择</t>
  </si>
  <si>
    <t>在“青稞、小麦、饲料、牦牛、乳、羊、猪、鸡、蜂、鱼虾、藏药、茶、葡萄、苹果、猕猴桃、设施农业、乡村旅游、商贸流通、其他”中选择</t>
  </si>
  <si>
    <t>在“巩固、升级、盘活、调整”中选择</t>
  </si>
  <si>
    <t>在“巩固、升级、盘活、调整”中选择，仅经营类项目填写</t>
  </si>
  <si>
    <t>根据实际情况填写“是/否”</t>
  </si>
  <si>
    <t>在“自主运营、合作运营、委托运营“中选择</t>
  </si>
  <si>
    <t>在“农村集体经济组织、农牧民专业合作社、农户、国企、私企、个体工商户、其他”中选择</t>
  </si>
  <si>
    <t>例：2022.09</t>
  </si>
  <si>
    <t>例：10年</t>
  </si>
  <si>
    <t>例：该项目带动建档立卡群众不低于23户79人增收，分红金额不低于500元/人/年</t>
  </si>
  <si>
    <t>以项目实施内容对应行业单位为准</t>
  </si>
  <si>
    <r>
      <rPr>
        <sz val="11"/>
        <color theme="1"/>
        <rFont val="宋体"/>
        <charset val="134"/>
        <scheme val="minor"/>
      </rPr>
      <t xml:space="preserve">年度
</t>
    </r>
    <r>
      <rPr>
        <b/>
        <sz val="11"/>
        <color theme="1"/>
        <rFont val="宋体"/>
        <charset val="134"/>
        <scheme val="minor"/>
      </rPr>
      <t>（不可删除，有公式链接）</t>
    </r>
  </si>
  <si>
    <r>
      <rPr>
        <sz val="11"/>
        <color theme="1"/>
        <rFont val="宋体"/>
        <charset val="134"/>
        <scheme val="minor"/>
      </rPr>
      <t xml:space="preserve">编号
</t>
    </r>
    <r>
      <rPr>
        <b/>
        <sz val="11"/>
        <color theme="1"/>
        <rFont val="宋体"/>
        <charset val="134"/>
        <scheme val="minor"/>
      </rPr>
      <t>（不可删除，有公式链接）</t>
    </r>
  </si>
  <si>
    <t>墨脱镇、德兴乡</t>
  </si>
  <si>
    <t>米日村
荷扎村
德兴村</t>
  </si>
  <si>
    <t>种植240亩蜜柚、购置蜜柚苗14400株。</t>
  </si>
  <si>
    <t>经营类</t>
  </si>
  <si>
    <t>其他</t>
  </si>
  <si>
    <t>巩固</t>
  </si>
  <si>
    <t>-</t>
  </si>
  <si>
    <t>墨脱县农业农村局</t>
  </si>
  <si>
    <t>加热萨乡</t>
  </si>
  <si>
    <t>加热萨村</t>
  </si>
  <si>
    <t>购置相关加工机械，新建砖混木制结构厂房100平方米。</t>
  </si>
  <si>
    <t>调整</t>
  </si>
  <si>
    <t>上三乡搬迁调整项目</t>
  </si>
  <si>
    <t>德兴乡</t>
  </si>
  <si>
    <t>德兴村</t>
  </si>
  <si>
    <t>新建砖混结构100平方米农家屋，购置农家屋所需藏式床、桌椅共85张及相关附属配套</t>
  </si>
  <si>
    <t>乡村旅游</t>
  </si>
  <si>
    <t>委托运营</t>
  </si>
  <si>
    <t>个体工商户</t>
  </si>
  <si>
    <t>次仁玉珍</t>
  </si>
  <si>
    <t>1年</t>
  </si>
  <si>
    <t>租赁内容：1.房屋坐落:墨脱县德兴乡德兴村2组(德兴党校旁)。2.房屋结构及面积:该房屋为木制结构，共一层，房屋建筑面积约160平方米，院落面积约260平方米。
租赁用途：自住及合法合规经营使用。</t>
  </si>
  <si>
    <t>有情况说明，有现场照片。
德兴德兴村分红情况：
2026年度分红：两次分红总金额为130万元，覆盖376人，于2026年1月29日发放。</t>
  </si>
  <si>
    <t>背崩乡</t>
  </si>
  <si>
    <t>阿苍村</t>
  </si>
  <si>
    <t>新建房屋180平方米、购置制作馒头所需设备、购买必备家具</t>
  </si>
  <si>
    <t>梁国亮</t>
  </si>
  <si>
    <t>2年</t>
  </si>
  <si>
    <t>租赁内容：坐落于背崩乡主干道旁，背崩村154号，建筑面积200平方米商铺。
租赁用途：餐饮住宿服务。</t>
  </si>
  <si>
    <t>有现场照片，有情况说明。
背崩乡阿苍村分红情况：
2021年年度分红：该村以采购藏式家具共计30万元进行分红，于2021年5月25日。</t>
  </si>
  <si>
    <t>墨脱镇</t>
  </si>
  <si>
    <t>亚让村</t>
  </si>
  <si>
    <t>新开发香椿种植基地10亩，购置香椿树苗6万株</t>
  </si>
  <si>
    <t>设施农业</t>
  </si>
  <si>
    <t>帮辛乡</t>
  </si>
  <si>
    <t>根登村</t>
  </si>
  <si>
    <t>在5户低收入户房前屋后修建5座大棚，每座占地面积10平方米，共计50平方米</t>
  </si>
  <si>
    <t>西登村</t>
  </si>
  <si>
    <t>新建一栋150平方米加工厂房、购置切割机、发电机、抛光机的工具</t>
  </si>
  <si>
    <t>地东村</t>
  </si>
  <si>
    <t>修建一栋200平方米农家乐，购买家具等附属设施</t>
  </si>
  <si>
    <t>荷扎村</t>
  </si>
  <si>
    <t>新建200平方米农家乐 ，采购藏式床 、藏式桌、椅子、太阳能热水器 、42寸电视机 、冰柜 、厨具等。</t>
  </si>
  <si>
    <t>私企</t>
  </si>
  <si>
    <t>西藏春天乡村文化旅游有限公司</t>
  </si>
  <si>
    <t>15年</t>
  </si>
  <si>
    <t>玛迪村</t>
  </si>
  <si>
    <t>新建农家乐100平方米、购买家具和其他附属设施</t>
  </si>
  <si>
    <t>升级</t>
  </si>
  <si>
    <t>2022年度分红总额64913.00元。2023年度分红总额45870.00元。2025年度分红总额29700.00元，村集体经济总额70%用于分红覆盖139人。</t>
  </si>
  <si>
    <t>甘登乡</t>
  </si>
  <si>
    <t>达木村</t>
  </si>
  <si>
    <t>将现有的200亩玉米耕地改造成小杂粮种植基地，其中鸡爪谷100亩，红米100亩</t>
  </si>
  <si>
    <t>上三乡搬迁调整项目（整村搬迁）</t>
  </si>
  <si>
    <t>达木乡</t>
  </si>
  <si>
    <t>卡布村</t>
  </si>
  <si>
    <t>新建农家屋200平方米、购置彰显珞巴民族特色的家具所需家具、床及桌椅各购置80张及其他配套设施</t>
  </si>
  <si>
    <t>张兵</t>
  </si>
  <si>
    <t>租赁内容：墨脱县达木珞巴民乡卡布村，建筑面积400平方米房屋。
租赁用途：用于经营农家乐。</t>
  </si>
  <si>
    <t>有情况说明。有现场照片。
达木乡卡布村暂未分红，租金收益等均在村集体账上。</t>
  </si>
  <si>
    <t>墨脱村</t>
  </si>
  <si>
    <t>新建民宿特色仿原始的竹、木结构农家屋200平方米，床、桌椅各购置80张及其他配套设施；村寨内开设三条宽为2米的硬化路600米；修建民宿特色的山庄大门</t>
  </si>
  <si>
    <t>格当乡</t>
  </si>
  <si>
    <t>格当村</t>
  </si>
  <si>
    <t>新建农家乐200平方米，藏式床、藏式桌椅各购置80张及其他配套设施</t>
  </si>
  <si>
    <t>盘活</t>
  </si>
  <si>
    <t>拟申报2027年乡村产业帮扶资金，用于农家乐提质升级，项目改造完成后将继续对外出租经营</t>
  </si>
  <si>
    <t>珠村</t>
  </si>
  <si>
    <t>新建农家屋200平方米，购置彰显珞巴民俗农家乐特色的农家屋所需家具床及桌椅共计80张及其他配套设施</t>
  </si>
  <si>
    <t>张正军</t>
  </si>
  <si>
    <t>6年</t>
  </si>
  <si>
    <t>租赁内容：农家乐与新村蔬菜大棚一起配套出租。
租赁用途：老村农家乐用于居住和堆放物品。</t>
  </si>
  <si>
    <t>有情况说明。有现场盘点照片。
珠村暂未分红，租金收益统一留存村集体账户。</t>
  </si>
  <si>
    <t>帮辛村</t>
  </si>
  <si>
    <t>新建枇杷种植 每亩148株共15亩，葡萄种植 每亩40棵共15亩</t>
  </si>
  <si>
    <t>葡萄</t>
  </si>
  <si>
    <t>易贡白村</t>
  </si>
  <si>
    <t>新建100平方米羊圈，购买山羊70头</t>
  </si>
  <si>
    <t>羊</t>
  </si>
  <si>
    <t>西藏圣华耀安酒店管理有限公司</t>
  </si>
  <si>
    <t>10年</t>
  </si>
  <si>
    <t>租赁内容：易贡白村养羊基地
租赁用途：采用出租的方式将其名下养羊基地及其附属建筑、措登湖流转给乙方用于承包经营，乙方可在养羊基地羊圈上进行改造升级，用于运营。</t>
  </si>
  <si>
    <t>巴日村</t>
  </si>
  <si>
    <t>墨脱县门珞秘境旅游开发有限公司</t>
  </si>
  <si>
    <t>租赁内容：巴日村农家乐；
租赁用途：有权对农家乐进行改造升级，用于运营。</t>
  </si>
  <si>
    <t>有现场照片。
墨脱镇巴日村分红情况：
该项目2022年分红总计10200元，其中2022年租金分红总额9300元，覆盖23户93人，慰问老人、建档立卡及生活困难村民共计900元，均于2022年1月29日发放。</t>
  </si>
  <si>
    <t>新修猪圈10个，每座15平米，购买10头母猪、6头种猪、30头仔猪</t>
  </si>
  <si>
    <t>猪</t>
  </si>
  <si>
    <t>购置单级单吸卧式离心泵一台；控制箱两台；电缆(25x1)100米;洗车设备一套:搭建占地面积20平方米的简易木板房;新修占地面积40平方米的洗车场地(水泥地面)</t>
  </si>
  <si>
    <t>墨脱镇、背崩乡</t>
  </si>
  <si>
    <t>玛迪村
米日村
巴登村</t>
  </si>
  <si>
    <t>玛迪村种植花椒20亩、米日村种植花椒20亩，巴登村种植花椒42亩</t>
  </si>
  <si>
    <t>格林村</t>
  </si>
  <si>
    <t>种植梨子30亩，购买梨子苗1200株，铁丝网围栏1500米</t>
  </si>
  <si>
    <t>德兴乡、甘登乡、背崩乡、达木乡、墨脱镇、格当乡</t>
  </si>
  <si>
    <t>德兴乡文朗村
甘登乡巴登则村
甘登乡那尔东村
背崩乡背崩村
墨脱镇亚东村
达木乡80K波弄贡村
格当乡布龙村</t>
  </si>
  <si>
    <t>新建7栋农家房屋，每栋占地面积200平米。</t>
  </si>
  <si>
    <t>背崩村（调整）
亚东村（盘活）
那尔东村（调整）
巴登则（调整）
文郎村（巩固）
布龙村（巩固）
贡日村（巩固）</t>
  </si>
  <si>
    <t>墨脱县城乡振兴产业有限公司</t>
  </si>
  <si>
    <t>亚东村</t>
  </si>
  <si>
    <t>新建五层框架剪力墙结构农家屋，一层分设服务台、餐厅、厨房和土特产营销中心、休闲区等；二、三、四层为客房，五层为茶园大厅及包间；附属设施包括停车场、围墙</t>
  </si>
  <si>
    <t>商贸流通</t>
  </si>
  <si>
    <t>20年</t>
  </si>
  <si>
    <t>租赁内容：坐落于墨脱县城水仙花路(格拉丹东酒店斜对面)，五层框架剪力墙结构楼房，一层分设服务台、餐厅、厨房和土特产营销中心、休闲区等，二、三、四层为客房，共33间，五层为茶园大厅及包间;附属设施包括停车场、围墙、大门等，建筑面积2980.04平方米。</t>
  </si>
  <si>
    <t>全钢架拱棚结构大棚17座、PE100管给水管1798米、现浇砼取水口1座、钢筋砼蓄水池30立方米。</t>
  </si>
  <si>
    <t>四川省中农国优品农业科技有限责任公司</t>
  </si>
  <si>
    <t>租赁用途：住宿、餐饮、休闲娱乐、棋牌等。</t>
  </si>
  <si>
    <t>有现场照片。
1、墨脱镇玛迪村分红情况：
2022年度分红总额64913.00元。2023年度分红总额45870.00元。2025年度分红总额29700.00元，村集体经济总额70%用于分红覆盖139人。（分红资料被三资审计带走了）</t>
  </si>
  <si>
    <t>新站2座砖混结构，每座古地面积200平方米(分别为:40m餐厅、20m住宿房五间、10m洗手间、30m伙房、20㎡库房），每座农家乐配套2个凉亭</t>
  </si>
  <si>
    <t>唐杰明152302198510120038</t>
  </si>
  <si>
    <t>租赁内容：位于亚让村村集体农家乐及周边院落区域及屋内相应的经营的设备设施；
租赁用途：该农家乐开展经营活动。</t>
  </si>
  <si>
    <t>有现场照片，有情况说明。
墨脱镇亚让村分红情况：2025年度分红总额27.5万元，每户每人1100元。</t>
  </si>
  <si>
    <t>肯肯村</t>
  </si>
  <si>
    <t>为项目区30户每户购买1台手持石头切割机，共计30台；购买YT17000E 10KW发电机1台；每户购买1台3M7403手持抛光机，共计30台，新建1间30㎡活动板房</t>
  </si>
  <si>
    <t>门面装修200平方米及设备采购(采购1台佳能60D、彩色打印机1台、真空过塑封机5台、民族服饰60套)。</t>
  </si>
  <si>
    <t>新建展销厅232.04平方米及附属工程，（硬化工程24.27平方米，围墙工程60.46米及总体电气给排水工程等）</t>
  </si>
  <si>
    <t>次仁措姆</t>
  </si>
  <si>
    <t>租赁内容：位于德兴村钢架结构，共2层，建筑面积约为247平方米，院落面积约为60平方米房屋；
租赁用途：仅作为农副产品使用。</t>
  </si>
  <si>
    <t>有现场照片。
德兴德兴村分红情况：
2026年度分红：两次分红总金额为130万元，覆盖376人，于2026年1月29日发放。</t>
  </si>
  <si>
    <t>甘登村</t>
  </si>
  <si>
    <t>新建客房171.72平方米，公厕工程14.08平方米，附属工程（硬化40.60平方米，总体电气给排水工程）</t>
  </si>
  <si>
    <t>新建扶贫超市268.82平方米及附属工程（硬化工程241.74平方米、场地开挖工程968.55立方米、总体电气给排水工程）</t>
  </si>
  <si>
    <t>次旺仁措</t>
  </si>
  <si>
    <t>租赁内容：坐落于德兴村，建筑面积280平方米，户型2室1厅1卫房屋；
租赁用途：商业。</t>
  </si>
  <si>
    <t>更帮村</t>
  </si>
  <si>
    <t>核定项目建设内容如下:新建机耕道工程1450米，排水沟工程1450米，涵洞1座及设备采购工程(详见实施方案及概算核定表)。</t>
  </si>
  <si>
    <t>新建住房工程68.57平方米，卫生间工程26.91平方米，景观亭工程4座及附属工程(硬化工程320.77m²、卵石路面工程1011.62m²，围墙工程580.73m、种植工程、人员培训工程及总体电气给排水工程</t>
  </si>
  <si>
    <t>夏六林</t>
  </si>
  <si>
    <t>8年</t>
  </si>
  <si>
    <t>租赁内容：德兴村耕地18亩。
租赁用途：果树的种植加工、食用菌种植加工、推广及其它农业种植和养殖、旅游开发。</t>
  </si>
  <si>
    <t>更帮村、加热萨村</t>
  </si>
  <si>
    <t>新建1号地块温室大棚4座，便道35米，网围栏114.67米;2号地块新建温室大棚3座，便道27.74米，网围栏113米</t>
  </si>
  <si>
    <t>土地整治工程11亩，遮阳棚44个，网围栏工程500米，管道工程1312米，蓄水池1座。</t>
  </si>
  <si>
    <t>茶</t>
  </si>
  <si>
    <t>修建1.5米宽道路2000米、购买疫苗。</t>
  </si>
  <si>
    <t>公益类</t>
  </si>
  <si>
    <t>新建猪圈</t>
  </si>
  <si>
    <t>巴登村</t>
  </si>
  <si>
    <t>新建厂房203.56平方米、公厕26.91平方米，种植竹子50亩及附属工程（硬化工程113平方米，围墙大门工程及总体电气给排水工程等）</t>
  </si>
  <si>
    <t>修建围墙256米，挡墙536米，道路硬化280米</t>
  </si>
  <si>
    <t>土地治理60亩，其中包括：1、孤石捡除：2232.57立方米；2、表土剥离：2232.57立方米；3、土地平整：2232.57平方米；4、表土回填：2232.57立方米；辣椒种子：300公斤；农家肥4800公斤，机耕道工程2300米，网围栏工程1200米。</t>
  </si>
  <si>
    <t>新建网围栏500米，（钢丝网围栏高1.8米，间距3米设立柱一根），土地清理13320平方米，购买猕猴桃树苗2500株，培养技术人员8人</t>
  </si>
  <si>
    <t>猕猴桃</t>
  </si>
  <si>
    <t>林芝亘茗农业开发有限公司</t>
  </si>
  <si>
    <t>租赁内容：村集体20亩猕猴桃基地。
租赁用途：管理和生产经营20亩猕猴桃基地。</t>
  </si>
  <si>
    <t>有情况说明，有现场照片。
该项目无分红。</t>
  </si>
  <si>
    <t>新建管理用房62.84平方米，30m双层薄膜大棚2935.32平方米，35m双层薄膜大棚2280.88平方米，50m双层薄膜大棚3252.88平方米，55m双层薄膜大棚3576.88平方米及相关附属工程</t>
  </si>
  <si>
    <t>5年</t>
  </si>
  <si>
    <t>租赁内容：位于玛迪村吉崩岗温室大棚的农村集体土地约63.5亩，其中温室大棚土地5120㎡。
租赁用途：用于水产养殖，改造温室大棚修建养殖系统，改造板房等辅助设施。</t>
  </si>
  <si>
    <t>有现场照片。
墨脱镇玛迪村分红情况：
2022年度分红总额64913.00元。2023年度分红总额45870.00元。2025年度分红总额29700.00元，村集体经济总额70%用于分红覆盖139人。（分红资料被三资审计带走了）</t>
  </si>
  <si>
    <t>米日村</t>
  </si>
  <si>
    <t>种植蜜柚30亩，架设网围栏。</t>
  </si>
  <si>
    <t>核定新建猪舍840.9平方米(3栋，每栋280.3平方米)、管理用房10.24平方米、网围栏893.4米及室外给排水工程和室外电气工程、等附属设施</t>
  </si>
  <si>
    <t>西藏林芝墨脱墨问企业管理有限责任公司</t>
  </si>
  <si>
    <t>租赁内容：坐落于德兴村嘎兴茶园东北方向1.2公里处养殖场，养殖区面积851.14平方米，37间猪舍；
租赁用途：畜牧养殖业及肉类销售等产业链。</t>
  </si>
  <si>
    <t>有现场照片，有情况说明。
德兴德兴村分红情况：
2026年度分红：两次分红总金额为130万元，覆盖376人，于2026年1月29日发放。</t>
  </si>
  <si>
    <t>购置门珞服饰加工设备</t>
  </si>
  <si>
    <t>自主运营</t>
  </si>
  <si>
    <t>农村集体经济组织</t>
  </si>
  <si>
    <t>运行权归墨脱村村委会所有</t>
  </si>
  <si>
    <t>有现场照片，有情况说明。无分红。</t>
  </si>
  <si>
    <t>贡日村</t>
  </si>
  <si>
    <t>新建商住楼 2725.54㎡及其附属工程（停车位工程 527.36㎡；硬化工程 2892.32㎡及总体给排水、总体电气工程）</t>
  </si>
  <si>
    <t>1、陈安
2、陈安
3、陈阳阳
4、王彦平
5、杨玲
6、杨玲
7、余全泽</t>
  </si>
  <si>
    <t>陈安：2020.06
陈安：2024.01
陈阳阳：2024.08
王彦平：2024.07
杨玲：2025.09
杨玲：2020.06
余全泽：2024.11</t>
  </si>
  <si>
    <t>陈安：5年
陈安：1年
陈阳阳：1年
王彦平：1年
杨玲：1年
杨玲：5年
余全泽：1年</t>
  </si>
  <si>
    <t>陈安：
租赁商铺面积：一层65.12平方米，二层以上364.05平方米，租赁房号1-1层，5、6号房；
陈安：
租赁商铺面积：116.725平方米，租赁房号，四层整层；
陈阳阳：
租赁商铺面积：一层65.3平方米，租赁房号1-1层，8、9号房；
王彦平：
租赁商铺面积：一层40平方米，租赁房号1-1层，1号房；
杨玲：
租赁商铺面积：一层238.83平方米，二层以上494.07平方米，计费面积共计732.9平方米，租赁房号一层、二层、三层、四层；
杨玲：
租赁商铺面积：一层238.83平方米，二层以上494.07平方米，租赁房号二层整栋；
余全泽：
租赁商铺面积：一层65.12平方米，租赁房号1-1层，4、5号房；</t>
  </si>
  <si>
    <t>布龙村</t>
  </si>
  <si>
    <t>新建伙房(带阳光棚)61.17平方米、围墙212米、大门1座、碎石路面135.27平方米及总体给排水工程和总体电气工程等附属</t>
  </si>
  <si>
    <t>张鹏371323198808132180</t>
  </si>
  <si>
    <t>租赁内容：坐落于格当乡布龙村，建筑面积256.8㎡；
租赁用途：农家院。</t>
  </si>
  <si>
    <t>有现场照片。
布龙村分红情况：分红总额为1001445.09元，其中2020年款项501445.09元(对应39户、174人)、2026年款项500000元(对应39户、183人)，均于2026年2月13日发放。</t>
  </si>
  <si>
    <t>占根卡村</t>
  </si>
  <si>
    <t>新建一座占地面积150平方米的藏餐馆和农家超市一体房屋，购买相关附属设施</t>
  </si>
  <si>
    <t>张贵成</t>
  </si>
  <si>
    <t>租赁内容：格当乡占根卡村村集体商品房，租赁面积共计200平方米；
租赁用途：经商使用。</t>
  </si>
  <si>
    <t>有现场照片。
占根卡村便民超市及藏餐馆集体经济收益4.8万元，向17户脱贫户（或监测户）分红，户均2823元。</t>
  </si>
  <si>
    <t>帮果村</t>
  </si>
  <si>
    <t>新建农家乐143.6平方米、场地土石方工程(场地挖方1.9立方米，场地填方490.5立方米)及总体给排水工程和总体电气工程等附属</t>
  </si>
  <si>
    <t>生态园（尾部）</t>
  </si>
  <si>
    <t>新建组培车间402平方米、办公室105平方米及设备购置及安装费</t>
  </si>
  <si>
    <t>藏药</t>
  </si>
  <si>
    <t>林芝市巴宜区永久片区</t>
  </si>
  <si>
    <t>新建酒店 13218.73㎡；景观亭 1 个；附属工程 1 项（包括车行道 1110㎡、花岗石及砾石铺装工程 850.54㎡、木平台工程 136.70㎡、植草砖铺装工程 646.43㎡、汀步 21.12㎡、水景 2 座、踏步 3.15㎡、土石方工程 9382.21m³、景观栏杆 24.2m、休闲座位 25.8m、布品工程 1 项、景观绿化工程及总体电气给排水工程）；设备购置及安装工程（垃圾桶 8 个、室外沙发 2 套、指示牌 2 个、车行道闸 2 个、电梯 5 部）</t>
  </si>
  <si>
    <t>西安亨庆酒店管理有限公司</t>
  </si>
  <si>
    <t>租赁内容：位于巴宜区永久片区尼洋大道支路二东侧，六层房屋，建筑面积总计为13216.14平方米，其中，地上五层的建筑面积为11195.09平方米；地下一层的建筑面积为2021.05平方米；场地景观及绿化面积2041.77㎡，共有房屋136间、地面停车位48个；项目建设总占地面积6793.33㎡内的全部建筑物、构筑物，钢筋混凝土框架结构。
租赁用途：以酒店形式经营住宿、餐饮、休闲娱乐、棋牌、温泉洗浴等。</t>
  </si>
  <si>
    <t>客房工程307.72平方米、厨房工程44.5平方米、附属工程(围墙大门工程及总体电气给排水工程)、设备采购工程</t>
  </si>
  <si>
    <t>国企</t>
  </si>
  <si>
    <t>长江岩土工程有限公司</t>
  </si>
  <si>
    <t>租赁内容：墨脱县背崩乡地东村的村委会所属农家乐（房屋总建筑面积390㎡），及附属建筑物、院坝和周边空地（占地面积3300㎡）。
租赁用途：居住、办公、储存岩芯等材料物资。</t>
  </si>
  <si>
    <t>有现场照片。
背崩乡地东村分红情况：
2023-2024年集资房分红总额192535.2元，覆盖135户594人，于2025年6月18日发放。
2024年第一次分红总额518136元，每人872元，覆盖594人，司机168元，于2025年6月18日发放。
2024年第二次分红总额502046元，每人845元，覆盖594人，司机116元。</t>
  </si>
  <si>
    <t>管理房277.07㎡、挡土墙工程935.72㎡、铺装工程1000.51㎡、台阶工程73.60平方米、栏杆工程63.43m及设备采购</t>
  </si>
  <si>
    <t>林芝墨脱茶叶有限公司</t>
  </si>
  <si>
    <t>合同缺页</t>
  </si>
  <si>
    <t>租赁内容：位于亚让村果果塘茶叶基地的五角星房屋一栋；</t>
  </si>
  <si>
    <t>有情况说明。
墨脱镇亚让村分红情况：2025年度分红总额27.5万元，每户每人1100元。</t>
  </si>
  <si>
    <t>核定新建商住楼7507.71m²;钢连廊29.30m²;景观亭2座;附属工程(步道铺装工程296m²、总体给排水工程1项、排水沟工程145m、挡土墙工程2414.56m³、电气景观工程1项、总体电气工程1项、土石方开挖工程7714.60m³、种植绿化工程1项、停车场工程715m²、道路硬化工程1141.14m²)及设备购置及安装工程(电梯2部、200KW发电机1台、400KW室外预装式变电站1台)。</t>
  </si>
  <si>
    <t>租赁内容：坐落于墨脱县城水仙花路(格拉丹东酒店斜对面)，五层框架剪力墙结构楼房，一层分设服务台、餐厅、厨房和土特产营销中心、休闲区等，二、三、四五层为客房，共136间，附属设施包括停车场、围墙、大门等，建筑面积7507.71平方米。
租赁用途：住宿、餐饮、休闲娱乐、棋牌等。</t>
  </si>
  <si>
    <t>格当乡占根卡村</t>
  </si>
  <si>
    <t>新建商住楼 1914.64平方米及附属工程（硬化工程831.54平方米，挡土墙工程371.3平方米，土石方工程624.68平方米，停车位工程252平方米，园林工程143.45平方米，围墙工程105.37米及总体给排水工程）</t>
  </si>
  <si>
    <t>1：中国邮政、
2：唐伟、
3：李自玲
4：贡觉措姆、
5：白玛旺前、
6：四郎容姆、
7：洛松扎西、
8：西藏自治区重点公路项目建设中心</t>
  </si>
  <si>
    <t>2：2024年12月17日
3：2024年1月1日
4：2024年12月17日
5：2024年12月17日
6：2024年12月18日
7：2024年12月18日
8：2022年10月18日</t>
  </si>
  <si>
    <t>1：1年
2：1年
3：2年
4：1年
5：1年
6：1年
7：1年
8：1.5年</t>
  </si>
  <si>
    <t>租赁内容及用途
扶贫商住楼
2：3号商铺，建筑面积34.78平方米，开设中国电信；
3：建筑面积68平方米，开设中国农业银行；
4：6号商铺，建筑面积27.01平方米，开设措姆商店；
5：7号商铺，建筑面积34.78平方米，开设商店人间壹杯；
6：8、9号商铺，建筑面积69.56平方米，开设格当餐厅；
7：10号商铺，建筑面积45.43平方米，开设藏餐馆；
8：扶贫商住楼二、三、四楼</t>
  </si>
  <si>
    <t>有现场盘点照片。
该项目乡镇分红情况：2019年分红171466.38元。2020年分红168006.23元。2021年分红129415.00元。2022年分红165776.64元。2023年分红84927.08元。后续暂存账上未进行分红。</t>
  </si>
  <si>
    <t>商住楼1823.44平方米及附属工程(硬化555.02平方米、挡土墙工程662.82立方米、土石方工程1824.68立方米、栏杆工程40.7米、停车位工程180平方米、园林工程143.35平方米及总体给排水工程)</t>
  </si>
  <si>
    <t>新建商住楼1608.88平方米及附属工程(硬化265.33平方米、挡土墙工程573.8立方米、土石方工程2324.68立方米、栏杆工程81.12米及总体给排水工程）</t>
  </si>
  <si>
    <t>西藏林芝墨脱十宝茶叶有限公司</t>
  </si>
  <si>
    <t>租赁内容：扶贫收益商铺整体房屋（四个楼层），每层面积335.5平方米，共计1342平方米。
租赁用途：住宿、办公、餐厅、门店等使用。</t>
  </si>
  <si>
    <t>有现场盘点照片。
该项目乡镇分红情况：</t>
  </si>
  <si>
    <t>新建总建筑面积1914.64㎡及其附属设施工程（硬化241.74㎡，挡土墙工程931.3m³、土石方工程2624.68m³、停车位工程54㎡、栏杆工程89.98米及总体给排水工程）</t>
  </si>
  <si>
    <t>多龙岗村</t>
  </si>
  <si>
    <t>茶叶基地建设300亩，茶园大门1座，宣传栏1个，购置网围栏4500米，茶苗21760株，生物有机肥300吨，磷肥2吨、防草布18000公斤、锄草机8台。</t>
  </si>
  <si>
    <t>新建茶叶加工厂1639.48平方米、设备房543.9平方米、道路硬化506.52平方米、硬质铺地613.8平方米、绿化工程849.46 平方米、围墙263.16米、大门1座、引水管网1200米、排水沟221.6米、土石方工程及室外电气工程和总体给排水工程等附属工程。</t>
  </si>
  <si>
    <t>林芝墨脱茶业有限公司</t>
  </si>
  <si>
    <t>租赁内容：坐落于墨脱县德兴乡荷扎村，该房屋为：新建茶叶加工厂1639.48平方米、设备房543.9平方米及其附属工程（绿化工程849.46平方米，道路硬化工程506.52平方米及总体给排水、总体电气工程等），现已简易装修，该房屋未设定抵押。
租赁用途：以茶叶加工厂形式运营。</t>
  </si>
  <si>
    <t>有现场照片。
墨脱县城乡振兴产业有限公司向墨脱县各乡镇脱贫监测户进行分红情况：
现已累计向脱贫监测户分红1086.98万元，其中分年度发放情况为2020年73.20万元（人均279.7元）、2022年105.25万元（人均384元）、2023年333.90万元（人均1263.34元）、2024年360.35万元（人均1472元）、2025年214.29万元（人均757.73元）。</t>
  </si>
  <si>
    <t>新建挡土墙 350.05平方米，网围 25.8米，给1500米排水等</t>
  </si>
  <si>
    <t>朗杰岗村</t>
  </si>
  <si>
    <t>核定新建蔬菜大棚1700.08平方米、1#猪舍453.08平方米、2#猪舍509.48平方米、牛舍504.68平方米、排水沟187米、挡土墙1223.09立方米、水泥硬化地面360平方米、3.5m宽混凝土道路1809.5平方米及土石方工程和总平给排水工程等附属工程</t>
  </si>
  <si>
    <t>林芝鑫海畜业有限公司</t>
  </si>
  <si>
    <t>2023.12</t>
  </si>
  <si>
    <t>有现场盘点照片，有情况说明。
朗杰岗村2023年猪圈牛圈分红共40800.00元，覆盖34户每户1200.00元。
朗杰岗村2024年猪圈牛棚分红共49280.00元，覆盖32户每户1540.00元，于2024年1月8日。
朗杰岗村2025年猪圈牛棚分红共61710.00元，覆盖33户每户1870.00元，于2025年1月2日。
朗杰岗村2026年猪圈牛棚分红共61200.00元，覆盖34户每户1800.00元。
截止2026年8月共计分红212990.00元。</t>
  </si>
  <si>
    <t>修建茶叶基地道路4公里</t>
  </si>
  <si>
    <t>核定新建茶叶杀青点加工厂1163.52平方米、硬化工程586.33平方米、围墙138.98米、挡土墙1124.4立方米、大门1座、土方石工程及总体电气工程和给排水工程等。</t>
  </si>
  <si>
    <t>林芝墨脱单丛茶业有限公司</t>
  </si>
  <si>
    <t>租赁内容：该房屋坐落于墨脱县达木乡达木村，该房屋为：新建茶叶加工厂1163.51平方米、硬化工程586.33平方米、围墙138.98米，挡土墙1124.4立方米，大门1座，土石方工程及总体电气工程和总体给排水工程等相关附属设施工程。现已简易装修，该房屋未设定抵押。
租赁用途：以茶叶加工厂形式经营。</t>
  </si>
  <si>
    <t>新建茶叶加工厂1147.84平方米、消防水池及泵房193.39平方米、硬化工程1783.28平方米、挡土墙1150.34立方米、围墙236米、大门1座及土方石工程、总平电气和总平给排水工程等。</t>
  </si>
  <si>
    <t>新建茶叶加工厂1163.51平方米、硬化工程461.16平方米、道路工程356.93平方米、围墙162.87米、挡土墙1040.1立方米、大门1座，土方石工程及其他附属设施</t>
  </si>
  <si>
    <t>背崩村</t>
  </si>
  <si>
    <t>新建茶叶加工厂3698.74平方米、道路硬化526.64平方米、硬质铺地1072.32平方米、挡土墙1018.8立方米、绿化工程599.23平方米、围墙170.94米、大门1座、引水管网1200米、排水沟146.04米土石方工程及室外电气工程和总体给排水工程等附属工程。</t>
  </si>
  <si>
    <t>林芝市墨脱茶叶有限公司</t>
  </si>
  <si>
    <t>租赁内容：该房屋坐落于墨脱县背崩乡背崩村，该房屋为:新建茶叶加工厂3698.74平方米、绿化工程599.23平方米、道路
硬化工程526.64平方米、硬质铺地1072.32平方米、及总体给排水、总体电气工程等。
租赁用途：以茶叶加工厂形式经营。</t>
  </si>
  <si>
    <t>核定新建木栈道987.33米，观景台1座及垃圾桶等工程。</t>
  </si>
  <si>
    <t>地块1#:游客服务中心砼硬化569.59平方米，游客服务中心用地挖方206.97立方米，局部混凝土硬化201.08平方米及给排水、电气、建筑、装饰等工程;地块2#:新建垃圾池16.45平方米，场地平整|2028.24平方米及人行道、观景亭等附属设施;地块3#:新进轻奢小屋180.15平方米、厕所59.40平方米，场地平整4550.13平方米、铁艺大门2座，新建网围栏741.55米及给排水、电气、装饰等工程;地块4#场地平整900.51平方米、浆砌毛石排水沟145.11米等附属设施;地块5#场地平整654.34平方米、浆砌毛石排水沟104.59米;地块6#健身区硬化817.54平方米、浆砌毛石排水沟78.74米、砌砖花池50平方米、健身器材8套等附属设施。</t>
  </si>
  <si>
    <t>1：西藏墨脱极致秘境旅游发展有限公司
2：西藏林芝墨脱十宝茶叶有限公司</t>
  </si>
  <si>
    <t>1：2024.08
2：2024.08</t>
  </si>
  <si>
    <t>1：5年
2：5年</t>
  </si>
  <si>
    <t>1：
租赁内容：格林村小村庄康养中心
租赁用途：格林村小村庄旅游项目的开发、餐饮、名宿的经营、门巴文化的展示等。
2：
租赁内容：格林村游客中心一楼
租赁用途：格林村游客中心一楼（除餐厅）打造村企合作的墨脱十宝店，包括但不限于格林村茶叶展销、农副产品展销、门巴文创产品经营等。</t>
  </si>
  <si>
    <t>有现场照片。
一、格林村村集体集中分红情况：
1、2023年3月2日分红2022年度99200.00元，覆盖32户每户3100.00元。（按户分红）
2、2024年1月11日分红2023年度99600.00元，覆盖32户每户3112.5元。（按户分红）
3、2025年1月4日分红2024年度70000.00元，覆盖32户每户2187.5元。（按户分红）
4、2026年2月13日分红2025年度79414.00元，覆盖32户118人每人673元。补发2024年个人分红636元。（按个人分红）
5、2026年2月13日分红2025年度120000.00元，覆盖32户每户3750.00元。（按户分红）
二、该项目单独统计分红情况：
1、2024年1月29日分红2023年度个人分红共计73859.00元，覆盖116人。
2、2025年1月4日分红2024年度个人分红共计86000.00元，覆盖115人。</t>
  </si>
  <si>
    <t>新建长1380.107米，路基宽度3.5米，路面宽度3米的基础设施及其他配套项目</t>
  </si>
  <si>
    <t>新建长417.966米，宽度3米，两侧设土路肩0.25米的基础设施及其他配套项目</t>
  </si>
  <si>
    <t>新建道路硬化工程3222.36平方米、挡土墙2000.8立方米、游步道25500平方米、排水沟1370米、波形护栏450米、总体附属工程等。</t>
  </si>
  <si>
    <t>核定新建加工厂798.66平方米、硬化工程396.72平方米、挡土墙210.48立方米、土石方工程及总体电气工程和总体给排水工程等相关附属工程</t>
  </si>
  <si>
    <t>改造民宿1125.48平方米(共6栋，单栋改造面积187.58平方米)、餐厅200.8平方米;购置定制洗手台套装21.6平方米、双人床含床垫12个、客房单人床24个、沙发24个、电视桌24个、实木衣架24个、餐桌8个、圆桌8个、收银台1个、装饰画68套、窗帘1800平方米、液晶电视24个等设备</t>
  </si>
  <si>
    <t>新建集体经济综合楼809.2平方米及给排水、强弱电等附属工程</t>
  </si>
  <si>
    <t>长江勘测规划设计研究有限责任公司</t>
  </si>
  <si>
    <t>租赁内容：坐落于西藏林芝市墨脱县背崩乡地东村，建筑面积1618.4㎡，出租建筑面积1618.4㎡。以及地东村的村委会所属农家乐周边坡地（占地面积1300㎡）。
租赁用途：居住、办公。</t>
  </si>
  <si>
    <t>德果村</t>
  </si>
  <si>
    <t>新修长2000m，宽3.5m，厚0.2m的茶园机耕道</t>
  </si>
  <si>
    <t>桑珍卡村</t>
  </si>
  <si>
    <t>新建道路硬化 499.94 平方米、网围栏 366.3 米、温棚大门 1 座、晒场 300 平方米、排水沟 128.56 平方米及总体附属工程等。</t>
  </si>
  <si>
    <t>对现有的荷扎村45亩蜜柚基地进行品种改良、品质提升及技术指导，蜜柚基地内，发展养鸡、养鸭，新修40㎡的木质鸡舍2座等设施。</t>
  </si>
  <si>
    <t>西藏边城产业发展有限公司</t>
  </si>
  <si>
    <t>租赁内容：荷扎村蜜柚基地（30亩）及其附属设施，位于村委广场东北侧。
租赁用途：促进蜜柚基地及其附属产业不断提升，养殖产业形成稳定规模，蜜柚基地可持续发挥效益。</t>
  </si>
  <si>
    <t>有现场照片。
荷扎村分红情况：
2024年度分红总额29999.82元，覆盖46户，每户652.17元，于2024年12月11日发放。
2025年度分红总额129996.00元，覆盖46户，每户2826.00元，于2026年1月17日发放。</t>
  </si>
  <si>
    <t>西让村</t>
  </si>
  <si>
    <t>房建工程551.46平方米、大门1座、硬化工程358.31平方米、绿化工程102.12平方米、围墙工程118.94米、拆除工程及总平电气和总平给排水等附属工程</t>
  </si>
  <si>
    <t>中铁二局集团有限公司</t>
  </si>
  <si>
    <t>租赁内容：坐落于墨脱县背崩乡西让村村口，一整栋楼，共计2层楼房屋，建筑面积486.08㎡，租赁范围含房屋周边院落，总占地面积约1773.04㎡。</t>
  </si>
  <si>
    <t>有现场盘点照片。
西让村分红情况：2025年11月7日分红总额27.6万元，覆盖184人按每人1500.00元。</t>
  </si>
  <si>
    <t>核定改造接待处(餐厅)247.98平方米、新建水中亭87.4平方米(单栋21.85平方米，共4栋)、锦帆厅71.66平方米、道路硬化805.37平方米、钓鱼
台4座、亲水平台35.7平方米、栈道52.95平方米、
绿化1403.77平方米、鱼塘清淤及塘边混凝土坑渗
处理2434.62平方米及拆除工程、总体给排水和总
体电气等附属工程。</t>
  </si>
  <si>
    <t>罗孝国</t>
  </si>
  <si>
    <t>9年</t>
  </si>
  <si>
    <t>租赁内容：坐落亚东村，场地地址亚东农庄旁集体所有土地，约占地3亩。</t>
  </si>
  <si>
    <t>有现场照片，有情况说明。
墨脱镇亚东村分红情况：2026年度分红总额为83.4元，覆盖834人，每人分红1000元。该项目该村2016—2020年，该项目累计分红3.5万元，覆盖34人，其中33人按200元/人/年标准发放，1名脱贫户按400元/人/年倾斜支持；2021—2022年保持人均200元/年标准，年分红总额6800元。</t>
  </si>
  <si>
    <t>德尔贡村</t>
  </si>
  <si>
    <t>新修水田灌溉水渠3000m，60*60cm等。</t>
  </si>
  <si>
    <t>达木乡、甘登乡</t>
  </si>
  <si>
    <t>珠村
达木村</t>
  </si>
  <si>
    <t>1、选取达木村电站茶场15亩茶园，架设网围栏680米，铺设饮水管道800米，新建简易木制结构家禽棚舍约105m²，蓄水池占地9m²。项目区接通市电用于生活照明;分两期共引进鸡苗900只、鸭苗100只、鹅苗100只及配套设备，购买饲料一吨等。2、选取珠村珠次茶场40亩茶园，架设网围栏700米，铺设饮水管道800米，新建简易木制结构家禽棚舍约105m，蓄水池占地9m。新建管理人员生活、值班等简易牧房占地30m²。分两期共引进鸡苗900只、鸭苗50只、鹅苗50只及配套设备，购买饲料一吨等。</t>
  </si>
  <si>
    <t>鸡</t>
  </si>
  <si>
    <t>达木乡、甘登乡、帮辛乡</t>
  </si>
  <si>
    <t>达木乡达木村、珠村、贡日村、卡布村，帮辛乡西登村</t>
  </si>
  <si>
    <t>新修通往牧场道路共计72.08km，宽2.5m及附属设施。</t>
  </si>
  <si>
    <t>波东村
甘登村</t>
  </si>
  <si>
    <t>种植500亩藏药材及菌类（羊肚菌、猴头菇、灵芝、木耳等）。</t>
  </si>
  <si>
    <t>波东村：西藏墨脱县新创农业科技开发有限公司
甘登村：西藏边城产业发展有限公司</t>
  </si>
  <si>
    <t>波东村：2026.07
甘登村：2026.03</t>
  </si>
  <si>
    <t>一次性</t>
  </si>
  <si>
    <t>波东村：收购白肉林芝（干货）260斤
甘登村：收购墨脱金线兰49.65斤</t>
  </si>
  <si>
    <t>有现场盘点照片。
波东村分红情况：2025年波东村发放集体经济分红615486.52元，其中村内常驻157人，人均3253.10元；村外常驻46人，人均2277.17元。
甘登村分红情况：2024年4月12日分红2023年度89964.00元，覆盖189人每人476元。</t>
  </si>
  <si>
    <t>修建去往茶园道路、边沟、护栏及挡土墙</t>
  </si>
  <si>
    <t>新建背崩茶叶加工厂附属设施场地平整及硬化工程10359㎡，挡墙1018.8m³。</t>
  </si>
  <si>
    <t>新建电力工程1600米，新建引水工程1500米等工程。</t>
  </si>
  <si>
    <t>打火工程1项，新建引水工程1550米等工程。</t>
  </si>
  <si>
    <t>新建电力工程350米，新建引水工程1650米等工程。</t>
  </si>
  <si>
    <t>牵引业务用房电线3km，引水管道3km。</t>
  </si>
  <si>
    <t>1牛购置费:黄牛(育肥6500元/头*20头)+黄牛(繁育7000元/头*10头)+犏牛(配繁8000/头*40头)+牦牛(种公牛14000元/头*4头)+牲畜商业保费9万元=57.6万元;2购置运输饲料费:玉米4600元/吨*5吨+稻壳6500元/吨1吨+其它精饲料6500元/吨*5吨=4.9万元;3购置运输网围栏费:2000米*35元/米(每隔一米</t>
  </si>
  <si>
    <t>布罗、次仁江措、平措</t>
  </si>
  <si>
    <t>租赁内容：项目内容主要包含：20头黄牛育肥牛，年龄3-5岁之间，体重在150-200千克之间，单价6350元/头；10头黄牛能繁母畜，年龄4-5岁之间，体重150-200千克之间，单价6850元/头；40头犏奶牛能繁母畜，年龄3-5岁之间，体重150-200千克之间，单价7780元/头；4头牦牛种公牛，年龄4-5岁之间，体重150-200千克之间，单价13500元/头；饲草料（玉米5吨、单价4500元/吨，稻壳1吨、单价6500元/吨，其它精饲料3吨、单价6400元/吨）；2000米网围栏高1.5m、长50m配套16号钢丝，单价34元/米；1台碎料机额定电压220v/380V配套功率2.2kw-4kw，电机转速2800，生产效率400-800KG/小时，外形尺寸1000*490*800（mm），4900元/台。
租赁用途：牛养殖。</t>
  </si>
  <si>
    <t>有现场盘点照片，无情况说明。无分红。</t>
  </si>
  <si>
    <t>改造农家乐面积为479.39㎡其中改造面积376.64㎡，新建钢结构平台70.78㎡，新建阳光房31.97㎡等，购置空调8台、电热水器8套、液晶电视8台、沙发4套、单人床12套、实木圆桌10套、卡座餐桌4套、茶点(咖啡)座9套及日常用品等内容</t>
  </si>
  <si>
    <t>新建旅游产业用房工程1245.37平方米、绿化工程10975.44平方米、硬化工程3899.05平方米、铺装工程701.65平方米、休息亭4座、文化长廊466平方米、树池13个、围墙工程387.81米、花坛1座、路缘石177.07米、停车场划线工程及土石方工程、总平电气工程和总平给排水工程等附属工程；种植油柰22862株、客土2982立方米、有机肥397.6吨、牡蛎壳灰99.4吨、钙镁磷肥9.94吨、场地清理355亩、网围栏3450米、简易门1个及灌溉工程等；并购置黑木耳40000包、灵芝45000包、羊肚菌15000包、羊肚菌营养包12000包等</t>
  </si>
  <si>
    <t>西藏墨脱极致秘境旅游发展有限公司</t>
  </si>
  <si>
    <t>租赁内容：位于墨脱县格当布龙村G219道路旁乡村振兴整村推进新建的房屋、院落及附属设施，房屋总体建筑面积1245.37㎡，院落面积2380㎡。
租赁用途：经营活动。</t>
  </si>
  <si>
    <t>对现有到户大棚进行道路100m，宽3m；提升机耕道200m，宽1.8m，新修道路边沟100m</t>
  </si>
  <si>
    <t>核定德尔贡搬迁点新建超市200平方米、道路硬化133.53平方米、挡土墙30.80米、拆除工程21.52平方米、绿化工程109.24平方米及土石方工程、给排水工程和电气工程等附属工程;波东村搬迁点新建超市200平方米、道路硬化119.09平方米、拆除工程289.45平方米、绿化工程50.54平方米及土石方工程、给排水工程和电气工程等附属工程(详见附表)</t>
  </si>
  <si>
    <t>甘登村：墨脱珑鑫商贸有限公司
波东村：张俊喜、李杰</t>
  </si>
  <si>
    <t>甘登村：2024.03
波东村：
张俊喜2024.11
李杰2024.09</t>
  </si>
  <si>
    <t>甘登村：5年
波东村：
张俊喜7个月
李杰1个月</t>
  </si>
  <si>
    <t>甘登村：坐落于甘登乡甘登村的超市两层房屋。用途：住宿、开超市、餐饮使用。
波东村：
租赁内容：坐落于波东村农家超市的房屋，用途：住宿。</t>
  </si>
  <si>
    <t>有现场盘点照片。甘登村无分红。
波东村分红情况：2025年波东村发放集体经济分红615486.52元，其中村内常驻157人，人均3253.10元；村外常驻46人，人均2277.17元。</t>
  </si>
  <si>
    <t>加热萨乡、格当乡</t>
  </si>
  <si>
    <t>加热萨村
曾求村</t>
  </si>
  <si>
    <t>康卓登搬迁点新建超市200平方米、硬化工程 201.4平方米、挡土墙工程 50.51 米及土石方工程、室外给排水和室外电气等附属工程;兴开搬迁点新建超市599.4平方米、室外灌木清理 494平方米、硬化工程 156.83平方米、绿化工程 73.06 平方米、挡土墙 64 米及土石方工程、室外给排水工程和室外电气工程等附属工程</t>
  </si>
  <si>
    <t>康卓登搬迁点：措尼拉姆
兴开搬迁点：西藏圣达农业科技开发有限公司</t>
  </si>
  <si>
    <t>康卓登搬迁点：2024.08
兴开搬迁点：2024.08</t>
  </si>
  <si>
    <t>康卓登搬迁点：3年
兴开搬迁点：3年</t>
  </si>
  <si>
    <t>康卓登搬迁点：
租赁内容：坐落在墨脱县加热萨乡灾后重建搬迁点旅游产业项目（康卓登搬迁点曾求村、拉贡村农家超市）房屋1栋，面积200㎡。租赁用途：经营百货超市。
兴开搬迁点：
租赁内容：位于墨脱县加热萨乡兴开安置点，建筑面积200㎡房屋。租赁用途：居住使用。</t>
  </si>
  <si>
    <t>均有现场盘点照片。
加热萨乡情况说明：未分红。
康卓登曾求村无分红。</t>
  </si>
  <si>
    <t>达木乡、帮辛乡</t>
  </si>
  <si>
    <t>1、达木乡茶叶杀青点：给水管网工程600米，闸阀井1座、沉泥池1座、排泥井3座、蓄水池2座、取水口1座，打火工程1项。
2、帮辛杀青点：引水供电配套设施管网工程900米，闸阀井1座、沉泥池1座、排泥井3座、蓄水池2座、取水口1座；电力工程：塑材管50m³，高压真空计量装置1台，进线真空断路器1台等工程。</t>
  </si>
  <si>
    <t>墨脱村拉贡茶场、背崩茶叶加工厂、荷扎村茶叶加工厂</t>
  </si>
  <si>
    <t>购置全自动初制设备1套、发酵车间设备1套、匀堆模块设备6套、全自动筛分线设备1套、烘房设备及锅炉1套；摇青机组1组、杀青模块2套、揉捻机组1组、烘干机组2组等生产设备和全自动包装机1套、三角包内外一体机1台、小罐茶全自动包装机1台、三维智能覆膜机1台等全自动智能揉捻、提香、烘干、发酵等茶产业加工设备及配套附属设施建设。</t>
  </si>
  <si>
    <t>核定新建路堑墙工程5374.79立方米、路肩墙工程5244.85立方米、排水沟工程3101.54平方米</t>
  </si>
  <si>
    <t>黑毛茶设备采购1台，茶叶精制设备采购1台、压制全自动设备采购1台，烘房空压机设备采购1台，包装、审评室设备采购1项，蒸汽锅炉采购1项，设备电控系统1项，厂房电路系统1项。</t>
  </si>
  <si>
    <t>租赁内容：价值6171800元设备及电控系统</t>
  </si>
  <si>
    <t>新建钢架玻璃板202㎡</t>
  </si>
  <si>
    <t>文朗村</t>
  </si>
  <si>
    <t>核定猪圈鸡圈地块:新建道路硬化2020平方米、道路边沟140米、挡土墙6076.08平方米、污水沟687.4米、备水台31个、路灯26盏及总体给排水工程等附属工程;农家乐地块:新建道路硬化2362.84平方米、休憩亭1座、公共厕所24.7平方米、鱼塘工程1760平方米、挡土墙193.05立方米、钓鱼雨棚6个、污水沟166.2米、备水台2个、路灯19盏及总体给排水工程等附属工程;茶叶地地块新建道路硬化2146.27平方米、道路边沟477米;村内地块新建泉眼小品2座架空栈道300米、民宿改造4户等内容;购置藏式沙发8套、藏式茶几4套、双人床4套、藏式电视柜4张、电视4台、电磁炉4个、墙画4套等内容(详见附表)</t>
  </si>
  <si>
    <t>第一份协议：2025.07
第二份协议：2025.07</t>
  </si>
  <si>
    <t>第一份协议：9年零10个月
第二份协议：9年11个月</t>
  </si>
  <si>
    <t>第一份运营协议：
租赁内容：出租地块2处。地块1：位于村内农家乐（村委会旁），面积为2.4亩，土地性质为商业服务业设施用地（含农家乐）。地块2：位于文朗至德果方向200米处，为20亩商业服务业设施用地、10亩灌木林地和1亩农用地。
第二份运营协议：
位于文朗村口养殖场，租赁用途：开发民宿。</t>
  </si>
  <si>
    <t>有现场照片，有情况说明。
文朗村：2026年首次分红总额为24.7万元，覆盖68户254人，于2026年1月9日发放。</t>
  </si>
  <si>
    <t>新建旅游产业用房工程275.06平方米、餐饮工程129.63平方米、绿化工程349.35平方米、道路硬化工程791.88平方米、围墙（含大门）158.16米、挡土墙107米、游步道工程332.13米、路缘石66.38米、道路工程、总平电气和给排水工程等附属工程</t>
  </si>
  <si>
    <t>中国电建集团昆明勘测设计研究院有限公司</t>
  </si>
  <si>
    <t>租赁内容：坐落于墨脱县德兴乡易贡白村，房屋及其附属面积约1500㎡。
租赁用途：岩心储存仓库。</t>
  </si>
  <si>
    <t>有现场盘点照片。
针对该项目德兴乡易贡白村分红情况：2025年度分红总额为15万元，本次提取15万元用于分红(5万元按户分配、10万元按人数分配)的方案，覆盖农户23户、村民107人，于2026年1月9日发放。</t>
  </si>
  <si>
    <t>易贡白村
文朗村</t>
  </si>
  <si>
    <t>1、文朗村：林下资源种植,45亩的灵芝及配套工程；
2、易贡白村林下资源种植,羊肚菌70亩及配套工程。</t>
  </si>
  <si>
    <t>涉法涉诉</t>
  </si>
  <si>
    <t>加热萨乡、甘登乡、格当乡</t>
  </si>
  <si>
    <t>加热萨乡和甘登乡，格当乡</t>
  </si>
  <si>
    <t>核定德尔贡地块新建薄膜大棚9座，总建筑面积11265.29平方米、网围栏774米、挡土墙237.54立方米、简易大门1座、客土2816.32立方米、土石方工程和引水工程等附属工程;康卓登搬迁点新建阳光板大棚10座，总建筑面积2790.3平方米、网围栏262米、简易大门1座、客土697.58立方米、土石方工程和引水工程等附属工程;兴开搬迁点新建阳光板大棚10座，总建筑面积4948.7平方米、挡土墙765.04立方米、网围栏256.2米、简易大门5座、土石方工程和引水工程等相关附属工程(详见附表)。</t>
  </si>
  <si>
    <t>甘登乡德尔贡地块：西藏林芝墨脱十宝茶叶有限公司
格当乡康卓登搬迁点：到户
加热萨乡兴开搬迁点：闲置</t>
  </si>
  <si>
    <t>甘登乡德尔贡地块：2024.12</t>
  </si>
  <si>
    <t>甘登乡德尔贡地块：3年</t>
  </si>
  <si>
    <t>德尔贡地块：
租赁内容：坐落在墨脱县德尔贡村DEG2号线中桥前方500米，温室大棚及附属工程。大棚实测占地面积15680平方米（23.5亩），单/连拱大棚，轻型钢结构。
租赁用途：瓜果蔬菜种植。</t>
  </si>
  <si>
    <t>均有现场盘点照片，均有情况说明，均无集体收益分红。</t>
  </si>
  <si>
    <t>新建蔬菜大棚10880㎡，其中：2连体大棚640㎡1栋，4连体大棚10240㎡8栋及附属工程（园区道路2270.6平方米、值班室28.21平方米、厕所16.53平方米、大门2座、网围栏646.8m、拆除房屋256平方米、总体电气及总体给排水工程)。2023年，政府投资721.74万元，对现有9栋大棚进行改造提升，并建设管理用房、卫生间、值班室及工具间，配套相应的家具以及水电设施。</t>
  </si>
  <si>
    <t>新建仓库230.4平方米、围栏253.4米、自动消毒喷洒系统钢棚1座、焚烧炉钢棚1座、硬化工程1200平方米、排水沟180米、护坡防护网999.09平方米、挡土墙工程152.95立方米、大门2座、围墙280米、场地平整1000平方米及总体给排水工程和总体电气工程等附属工程;改造猪舍1467.24平方米、排水沟220.57米;购置污水处理系统1套、自动消毒喷洒系统1套、焚烧炉1套、干湿分离系统1套;</t>
  </si>
  <si>
    <t>合同模糊，信息不清</t>
  </si>
  <si>
    <t>两联拱大棚建筑装饰工程一项、安装工程一项，四联拱大棚建筑装饰大棚1项、安装工程1项，管理用房建筑装饰工程1项、电气工程1项给排水工程1项，石斛苗、肥料及其他1项，总平电气工程1项，水利1项。</t>
  </si>
  <si>
    <t>采购40万颗凤凰单丛小苗，10吨有机肥、发电机等设备，配套育苗大棚和供水系统。</t>
  </si>
  <si>
    <t>新建渠道2090米、钢筋笼拦污栅2个、沉沙池9座、钢筋混凝土管架支墩10个、管道960米;维修渠道375米、渠道底板1617米等附属工程</t>
  </si>
  <si>
    <t>江新村</t>
  </si>
  <si>
    <t>新建取水挡坎4道、钢筋笼拦污栅2个、沉沙池5座、钢筋混凝土架管支墩12个，管道2700米等附属工程</t>
  </si>
  <si>
    <t>新建机耕道工程2100米，排水沟工程2100米及采购猪仔10头</t>
  </si>
  <si>
    <t>52K、62K</t>
  </si>
  <si>
    <t>修建建筑面积约500平方米房屋、小型停车场等附属设施以及部分旅游景点建设。</t>
  </si>
  <si>
    <t>80K</t>
  </si>
  <si>
    <t>建设建筑面积约2000平方米的服务中心及相关附属配套设施。</t>
  </si>
  <si>
    <t>墨脱县城</t>
  </si>
  <si>
    <t>建设建筑面积约3000平方米的游客服务中心及其相应的配套设施。</t>
  </si>
  <si>
    <t>西藏墨脱国投开发（集团）有限公司</t>
  </si>
  <si>
    <t>建设建筑面积约8000平方米反映中国门珞族的民俗文化古街</t>
  </si>
  <si>
    <t>墨脱县全域</t>
  </si>
  <si>
    <t>改善墨脱县的旅游基础环境，建设入城观景点，观景栈道等配套设施和其他产业发展相关配套设施。</t>
  </si>
  <si>
    <t>扩大墨脱县茶叶种植面积，完善茶叶基地的基础设施，推行标准化管理培训工程</t>
  </si>
  <si>
    <t>完善茶叶加工、展销气象观察等基础设施建设，配套茶园观光旅游基础设施建设</t>
  </si>
  <si>
    <t>建设为观景提供便利的观景台、森林防火步道等非永久性附属设施，打造4.5公里观光、体验、科普、休闲徒步环线，并对果果塘一期栈道200米路段进行地质灾害防治。</t>
  </si>
  <si>
    <t>修建猪圈18座及化粪池</t>
  </si>
  <si>
    <t>52K</t>
  </si>
  <si>
    <t>修建长8000米，宽2米牧场道路三座涵洞</t>
  </si>
  <si>
    <t>修建圈舍500平方米、围墙600米、购买饲料等。</t>
  </si>
  <si>
    <t>建设面积为200㎡的集餐饮与住宿一体的农家旅馆</t>
  </si>
  <si>
    <t>修建鸡舍155.4平方米、进水池1座、饮水池2座、饮水管500米</t>
  </si>
  <si>
    <t>新建长1320米(其中吉贡水渠430米，西东水渠890米)、深度0.6米*宽度0.3米*壁厚0.15米主干水渠，取水池2座，沉沙池(消力池)2座。</t>
  </si>
  <si>
    <t>帮辛乡、甘登乡</t>
  </si>
  <si>
    <t>帮辛村、波东村</t>
  </si>
  <si>
    <t>改建解放大桥至波东村之间马行道，总长3488米，及农田网围栏建设</t>
  </si>
  <si>
    <t>修建鸡舍150平方米、进水池1座、饮水池2座，饮水管500米、购买土鸡种及仔鸡</t>
  </si>
  <si>
    <t>修建猪圈150平方米、库房40平方米、进水池1座、沉沙池1座、出水池2座</t>
  </si>
  <si>
    <t>在帮辛村临村荒坡荒地种植藤竹</t>
  </si>
  <si>
    <t>宗荣村</t>
  </si>
  <si>
    <t>修建猪舍38间共760m²，购买猪仔266头</t>
  </si>
  <si>
    <t>在桑久种植野花椒30亩(每亩种植野花椒200株)、网围栏及大门</t>
  </si>
  <si>
    <t>1、修建猪圈150平方米、化粪池15立方米；工人住房及库房60平方米；3、前池1座、沉沙池1座、水池2座、引水管安装；4、猪场网围栏5、种猪与仔猪；6、猪场道路</t>
  </si>
  <si>
    <t>1、灌溉管道长2000米，管子为50毫米pc管，唢水阀30个，水源处修建一座深1.5*2*2立方米的蓄水池2、修建网围栏长4000米</t>
  </si>
  <si>
    <t>1、改造400亩低产田；修建灌水渠800米。</t>
  </si>
  <si>
    <t>修建长2340米，宽3.5米的稻田机耕道</t>
  </si>
  <si>
    <t>达昂村</t>
  </si>
  <si>
    <t>改扩建长40公里，宽2米牧场道路，2座涵洞</t>
  </si>
  <si>
    <t>修建村至西东、安塘稻田机耕道总长为3100米、宽为3米，其中村至西东稻田机耕道1700米，村至安塘稻田机耕道1400米。</t>
  </si>
  <si>
    <t>修建长6470米、高1.5米的耕地网围栏</t>
  </si>
  <si>
    <t>开发200亩水稻种植基地</t>
  </si>
  <si>
    <t>修建一座长35米、宽2.2米的吊桥</t>
  </si>
  <si>
    <t>开发水田75亩</t>
  </si>
  <si>
    <t>62K</t>
  </si>
  <si>
    <t>修建悬索吊桥1座、修通宽3.5米牧场道路</t>
  </si>
  <si>
    <t>修建长4000米，宽2.5米的牧场道路。</t>
  </si>
  <si>
    <t>拉贡村</t>
  </si>
  <si>
    <t>改造拉贡村120亩农田</t>
  </si>
  <si>
    <t>曾求村</t>
  </si>
  <si>
    <t>木龙牧场道路维修28公里</t>
  </si>
  <si>
    <t>修建500m水泥水渠</t>
  </si>
  <si>
    <t>修建长8公里，宽2.5米的梦林牧场道路；修建网围栏700米</t>
  </si>
  <si>
    <t>当卡村、拉贡村</t>
  </si>
  <si>
    <t>向随拉山方向维修牧场道路34公里</t>
  </si>
  <si>
    <t>开发野花椒种植基地120亩，灌溉水渠3400米</t>
  </si>
  <si>
    <t>波东村</t>
  </si>
  <si>
    <t>平整土地50亩；修建灌溉水渠2500米；网围栏3000米；购置野花椒种苗10000株。</t>
  </si>
  <si>
    <t>修建加工厂房180㎡、展示厅40㎡、销售厅40㎡，藤竹种植保护500亩、购置加工设备、人员培训等</t>
  </si>
  <si>
    <t xml:space="preserve">  修建枇杷种植基地100㎡；修建门巴特色小餐馆60㎡；修建藤竹编制品和石锅加工基地300㎡及配套设施；购买门巴民族服饰4套（男女各2套）；对4个门巴特点老房子进行修缮；新建民俗文化馆100㎡；组建民间艺术队伍；特色民族文化活动30㎡。</t>
  </si>
  <si>
    <t>修建长3500米，宽1.4米的砂石路</t>
  </si>
  <si>
    <t>改造150亩农田</t>
  </si>
  <si>
    <t>当卡村</t>
  </si>
  <si>
    <t>改造60亩农田</t>
  </si>
  <si>
    <t>计划种植枇杷1000株，征地面积为10亩，修建围墙、平整地皮、购买种苗</t>
  </si>
  <si>
    <t>开发35亩常耕地种植辣椒</t>
  </si>
  <si>
    <t xml:space="preserve">加热萨乡 </t>
  </si>
  <si>
    <t>开发20亩常耕地种植辣椒</t>
  </si>
  <si>
    <t>改造80亩</t>
  </si>
  <si>
    <t>新修财曲日到布琼山建长1500米，宽2.5米的机耕道</t>
  </si>
  <si>
    <t>修建围栏长4000米</t>
  </si>
  <si>
    <t>修建长4.5公里，宽2.5米的常耕地机耕道</t>
  </si>
  <si>
    <t>改造70亩低产田</t>
  </si>
  <si>
    <t>改造300亩低产田</t>
  </si>
  <si>
    <t>改造100亩低产田</t>
  </si>
  <si>
    <t>建设鸡舍200m²，网围栏300米，购买鸡仔500只</t>
  </si>
  <si>
    <t>修建巴果稻田灌溉水渠7180米</t>
  </si>
  <si>
    <t>新开发50亩木瓜种植基地</t>
  </si>
  <si>
    <t>新开发28亩木瓜种植基地</t>
  </si>
  <si>
    <t>修建仁青崩到滚堆牧场马行道20公里，</t>
  </si>
  <si>
    <t>对现有蔬菜大棚架设网围栏1500m</t>
  </si>
  <si>
    <t>常耕地建围墙，长1000米、高1.3米</t>
  </si>
  <si>
    <t>修建西登村至肯肯村修建机耕道12公里</t>
  </si>
  <si>
    <t>往德给玛新修23公里牧场道路</t>
  </si>
  <si>
    <t>扩建甘登乡至加崩岗机耕道长5公里，宽2.5m</t>
  </si>
  <si>
    <t>修建长度9000米、宽2米的人畜道，修建360m2储蓄房（木材结构）。</t>
  </si>
  <si>
    <t>新修引水管直径为50的pc管，2000米修建蓄水池、沉砂池、背水台共计3座</t>
  </si>
  <si>
    <t>修建长2500米人畜隔离墙（网围栏）</t>
  </si>
  <si>
    <t>修建砖混结构全村永久性围墙长1675米</t>
  </si>
  <si>
    <t>新修水磨引水水渠1000米，购买PE100管，改扩建水磨路500米</t>
  </si>
  <si>
    <t>改造线路3km，引水管道3km等</t>
  </si>
  <si>
    <t>采取“经营主体投入为主+政府补助为辅”模式对墨脱县茶业有限公司（自治区龙头企业）茶产业加工设备购置进行30%补助。</t>
  </si>
  <si>
    <t>混凝土路面5600平方米，挡土墙785立方米，混凝土边沟1000米，土石方工程及道路标识标牌等附属工程。 403万项目</t>
  </si>
  <si>
    <t>C30混凝土路面3150平方米，排水沟700m，波形护栏400米，标志标牌6块，浆砌片石挡土墙1100方。352万</t>
  </si>
  <si>
    <t>新建机耕车道9322平方米等</t>
  </si>
  <si>
    <t>新建取水口钢筋混凝土挡坎4道，钢筋混凝土沉砂池2个，沿山坡布设水管1600米，沿两侧田埂布设水管1100米，新建钢筋混凝土蓄水池5座等设施附属工程</t>
  </si>
  <si>
    <t>加高现有水渠136米，新建水管1840米，安装管径闸阀37个，新增砖砌沉砂池6个，钢筋混凝土水渠2090米等附属设施建设</t>
  </si>
  <si>
    <t>调整类项目清单</t>
  </si>
  <si>
    <t>年度</t>
  </si>
  <si>
    <t>实施地点
（乡镇）</t>
  </si>
  <si>
    <t>实施地点
（村）</t>
  </si>
  <si>
    <t>建设内容</t>
  </si>
  <si>
    <t>计划投资（万元）</t>
  </si>
  <si>
    <t>项目分类</t>
  </si>
  <si>
    <t>经营类项目
四个一批
分类</t>
  </si>
  <si>
    <t>多卡村</t>
  </si>
  <si>
    <t>新建业务用房111.35平方米，员工宿舍185.66平方米，洗涤车间433.44平方米及室外附属设施。</t>
  </si>
  <si>
    <r>
      <rPr>
        <sz val="22"/>
        <color theme="1"/>
        <rFont val="方正小标宋简体"/>
        <charset val="134"/>
      </rPr>
      <t xml:space="preserve">墨脱县帮扶产业项目资产总台账
</t>
    </r>
    <r>
      <rPr>
        <sz val="18"/>
        <color theme="1"/>
        <rFont val="方正小标宋简体"/>
        <charset val="134"/>
      </rPr>
      <t>（截至2026年8月30日数据）</t>
    </r>
  </si>
  <si>
    <t>项目县区</t>
  </si>
  <si>
    <t>项目实际投入金额
（万元）</t>
  </si>
  <si>
    <t>资产
个数</t>
  </si>
  <si>
    <t>资产原值总金额（万元）</t>
  </si>
  <si>
    <t>资产净值总金额
（万元）</t>
  </si>
  <si>
    <t>资产属性</t>
  </si>
  <si>
    <t>资产“五权”确权主体</t>
  </si>
  <si>
    <t>经营权主体名称</t>
  </si>
  <si>
    <t>收益权主体名称</t>
  </si>
  <si>
    <t>监督权主体名称</t>
  </si>
  <si>
    <t>处置权主体名称</t>
  </si>
  <si>
    <t>主体类别</t>
  </si>
  <si>
    <t>.12</t>
  </si>
  <si>
    <t>填表说明：与表3项目编号一致</t>
  </si>
  <si>
    <t>一个项目仅填写一行</t>
  </si>
  <si>
    <t>与表2项目实际投资金额合计数一致</t>
  </si>
  <si>
    <t>应为项目实际形成资产个数合计数</t>
  </si>
  <si>
    <t>应为项目实际形成资产总数
（保留小数点后面2位）</t>
  </si>
  <si>
    <t>统计时间为截止2024年12月31日</t>
  </si>
  <si>
    <t>在“国有资产、集体资产、到户资产”中选择</t>
  </si>
  <si>
    <t xml:space="preserve">在“农村集体经济组织、农户、国企、乡（镇）人民政府”中选择 </t>
  </si>
  <si>
    <r>
      <rPr>
        <sz val="11"/>
        <color theme="1"/>
        <rFont val="宋体"/>
        <charset val="134"/>
        <scheme val="minor"/>
      </rPr>
      <t xml:space="preserve">有数据
</t>
    </r>
    <r>
      <rPr>
        <b/>
        <sz val="11"/>
        <color theme="1"/>
        <rFont val="宋体"/>
        <charset val="134"/>
        <scheme val="minor"/>
      </rPr>
      <t>不可删除</t>
    </r>
  </si>
  <si>
    <t>集体资产</t>
  </si>
  <si>
    <t>米日村股份经济合作社
荷扎村股份经济合作社
德兴村股份经济合作社</t>
  </si>
  <si>
    <t>墨脱县农业农村局
墨脱镇人民政府
德兴乡人民政府</t>
  </si>
  <si>
    <t>墨脱县人民政府
墨脱镇人民政府
德兴乡人民政府
米日村村民委员会
荷扎村村民委员会
德兴村村民委员会</t>
  </si>
  <si>
    <t>加热萨村股份经济合作社</t>
  </si>
  <si>
    <t>墨脱县农业农村局
加热萨乡人民政府</t>
  </si>
  <si>
    <t>墨脱县人民政府
加热萨乡人民政府
加热萨村村民委员会</t>
  </si>
  <si>
    <t>德兴村股份经济合作社</t>
  </si>
  <si>
    <t>墨脱县农业农村局
德兴乡人民政府</t>
  </si>
  <si>
    <t>墨脱县人民政府
德兴乡人民政府
德兴村村民委员会</t>
  </si>
  <si>
    <t>阿苍村股份经济合作社</t>
  </si>
  <si>
    <t>墨脱县农业农村局
背崩乡人民政府</t>
  </si>
  <si>
    <t>墨脱县人民政府
背崩乡人民政府
阿苍村村民委员会</t>
  </si>
  <si>
    <t>亚让村股份经济合作社</t>
  </si>
  <si>
    <t>墨脱县农业农村局
墨脱镇人民政府</t>
  </si>
  <si>
    <t>墨脱县人民政府
墨脱镇人民政府
亚让村村民委员会</t>
  </si>
  <si>
    <t>根登村股份经济合作社</t>
  </si>
  <si>
    <t>墨脱县农业农村局
帮辛乡人民政府</t>
  </si>
  <si>
    <t>墨脱县人民政府
帮辛乡人民政府
根登村村民委员会</t>
  </si>
  <si>
    <t>西登村股份经济合作社</t>
  </si>
  <si>
    <t>墨脱县人民政府
帮辛乡人民政府
西登村村民委员会</t>
  </si>
  <si>
    <t>地东村股份经济合作社</t>
  </si>
  <si>
    <t>墨脱县人民政府
背崩乡人民政府
地东村村民委员会</t>
  </si>
  <si>
    <t>荷扎村股份经济合作社</t>
  </si>
  <si>
    <t>墨脱县人民政府
德兴乡人民政府
荷扎村村民委员会</t>
  </si>
  <si>
    <t>玛迪村股份经济合作社</t>
  </si>
  <si>
    <t>墨脱县人民政府
墨脱镇人民政府
玛迪村村民委员会</t>
  </si>
  <si>
    <t>卡布村股份经济合作社</t>
  </si>
  <si>
    <t>墨脱县农业农村局
达木乡人民政府</t>
  </si>
  <si>
    <t>墨脱县人民政府
达木乡人民政府
卡布村村民委员会</t>
  </si>
  <si>
    <t>墨脱村股份经济合作社</t>
  </si>
  <si>
    <t>墨脱县人民政府
墨脱镇人民政府
墨脱村村民委员会</t>
  </si>
  <si>
    <t>格当村股份经济合作社</t>
  </si>
  <si>
    <t>墨脱县农业农村局
格当乡人民政府</t>
  </si>
  <si>
    <t>墨脱县人民政府
格当乡人民政府
格当村村民委员会</t>
  </si>
  <si>
    <t>珠村股份经济合作社</t>
  </si>
  <si>
    <t>墨脱县人民政府
达木乡人民政府
珠村村民委员会</t>
  </si>
  <si>
    <t>帮辛村股份经济合作社</t>
  </si>
  <si>
    <t>墨脱县人民政府
帮辛乡人民政府
帮辛村村民委员会</t>
  </si>
  <si>
    <t>易贡白村股份经济合作社</t>
  </si>
  <si>
    <t>墨脱县人民政府
德兴乡人民政府
易贡白村村民委员会</t>
  </si>
  <si>
    <t>巴日村股份经济合作社</t>
  </si>
  <si>
    <t>墨脱县人民政府
墨脱镇人民政府
巴日村村民委员会</t>
  </si>
  <si>
    <t>玛迪村股份经济合作社
米日村股份经济合作社
巴登村股份经济合作社</t>
  </si>
  <si>
    <t>墨脱县农业农村局
墨脱镇人民政府
背崩乡人民政府</t>
  </si>
  <si>
    <t>墨脱县人民政府
墨脱镇人民政府
背崩乡人民政府
玛迪村村民委员会
米日村村民委员会
巴登村村民委员会</t>
  </si>
  <si>
    <t>格林村股份经济合作社</t>
  </si>
  <si>
    <t>墨脱县农业农村局
甘登乡人民政府</t>
  </si>
  <si>
    <t>墨脱县人民政府
甘登乡人民政府
格林村村民委员会</t>
  </si>
  <si>
    <t>背崩村股份经济合作社
亚东村股份经济合作社
那尔东村股份经济合作社
巴登则村股份经济合作社
文郎村股份经济合作社
布龙村股份经济合作社
贡日村股份经济合作社</t>
  </si>
  <si>
    <t>背崩乡人民政府
墨脱镇人民政府
甘登乡人民政府
德兴乡人民政府
格当乡人民政府
达木乡人民政府
墨脱县农业农村局</t>
  </si>
  <si>
    <t>墨脱县人民政府
背崩乡人民政府
墨脱镇人民政府
甘登乡人民政府
德兴乡人民政府
格当乡人民政府
达木乡人民政府
背崩村村民委员会
亚东村村民委员会
那尔东村村民委员会
巴登则村村民委员会
文郎村村民委员会
布龙村村民委员会
贡日村村民委员会</t>
  </si>
  <si>
    <t>国有资产</t>
  </si>
  <si>
    <t>墨脱县人民政府
墨脱县城乡振兴产业有限公司</t>
  </si>
  <si>
    <t>肯肯村股份经济合作社</t>
  </si>
  <si>
    <t>墨脱县人民政府
帮辛乡人民政府
肯肯村村民委员会</t>
  </si>
  <si>
    <t>甘登村股份经济合作社</t>
  </si>
  <si>
    <t>墨脱县人民政府
甘登乡人民政府
甘登村民委员会</t>
  </si>
  <si>
    <t>亚东村股份经济合作社</t>
  </si>
  <si>
    <t>墨脱县人民政府
墨脱镇人民政府
亚东村村民委员会</t>
  </si>
  <si>
    <t>巴登村股份经济合作社</t>
  </si>
  <si>
    <t>墨脱县人民政府
背崩乡人民政府
巴登村村民委员会</t>
  </si>
  <si>
    <t>达木村股份经济合作社</t>
  </si>
  <si>
    <t>墨脱县人民政府
甘登乡人民政府
达木村村民委员会</t>
  </si>
  <si>
    <t>运营权归墨脱村村委会所有</t>
  </si>
  <si>
    <t>布龙村股份经济合作社</t>
  </si>
  <si>
    <t>墨脱县人民政府
格当乡人民政府
布龙村村民委员会</t>
  </si>
  <si>
    <t>占根卡村股份经济合作社</t>
  </si>
  <si>
    <t>墨脱县人民政府
格当乡人民政府
占根卡村村民委员会</t>
  </si>
  <si>
    <t>帮果村股份经济合作社</t>
  </si>
  <si>
    <t>墨脱县人民政府
帮辛乡人民政府
帮果村村民委员会</t>
  </si>
  <si>
    <t>墨脱镇人民政府
墨脱县农业农村局</t>
  </si>
  <si>
    <t>乡（镇）人民政府</t>
  </si>
  <si>
    <t>格当乡人民政府</t>
  </si>
  <si>
    <t>墨脱县人民政府
格当乡人民政府</t>
  </si>
  <si>
    <t>达木乡人民政府</t>
  </si>
  <si>
    <t>墨脱县人民政府
达木乡人民政府</t>
  </si>
  <si>
    <t>背崩乡人民政府</t>
  </si>
  <si>
    <t>墨脱县人民政府
背崩乡人民政府</t>
  </si>
  <si>
    <t>帮辛乡人民政府</t>
  </si>
  <si>
    <t>墨脱县人民政府
帮辛乡人民政府</t>
  </si>
  <si>
    <t>多龙岗村股份经济合作社</t>
  </si>
  <si>
    <t>墨脱县人民政府
加热萨乡人民政府
多龙岗村村民委员会</t>
  </si>
  <si>
    <t>朗杰岗村股份经济合作社</t>
  </si>
  <si>
    <t>墨脱县人民政府
墨脱镇人民政府
朗杰岗村村民委员会</t>
  </si>
  <si>
    <t>墨脱县格当乡尼日卡林下资源种植专业合作社</t>
  </si>
  <si>
    <t>西让村股份经济合作社</t>
  </si>
  <si>
    <t>墨脱县人民政府
背崩乡人民政府
西让村村民委员会</t>
  </si>
  <si>
    <t>珠村股份经济合作社
达木村股份经济合作社</t>
  </si>
  <si>
    <t>墨脱县农业农村局
达木乡人民政府
甘登乡人民政府</t>
  </si>
  <si>
    <t>墨脱县人民政府
达木乡人民政府
甘登乡人民政府
珠村村民委员会
达木村村民委员会</t>
  </si>
  <si>
    <t>波东村股份经济合作社
甘登村股份经济合作社</t>
  </si>
  <si>
    <t>墨脱县人民政府
甘登乡人民政府
波东村村民委员会
甘登村村民委员会</t>
  </si>
  <si>
    <t>贡日村股份经济合作社</t>
  </si>
  <si>
    <t>墨脱县人民政府
达木乡人民政府
贡日村村民委员会</t>
  </si>
  <si>
    <t>加热萨村股份经济合作社
曾求村股份经济合作社</t>
  </si>
  <si>
    <t>墨脱县农业农村局
格当乡人民政府
加热萨乡人民政府</t>
  </si>
  <si>
    <t>墨脱县人民政府
加热萨乡人民政府
格当乡人民政府
加热萨村村民委员会
曾求村村民委员会</t>
  </si>
  <si>
    <t>文朗村股份经济合作社</t>
  </si>
  <si>
    <t>墨脱县人民政府
德兴乡人民政府
文郎村村民委员会</t>
  </si>
  <si>
    <t>易贡白村股份经济合作社
文朗村股份经济合作社</t>
  </si>
  <si>
    <t>墨脱县人民政府
德兴乡人民政府
易贡白村村民委员会
文郎村村民委员会</t>
  </si>
  <si>
    <t>加热萨乡人民政府
甘登乡人民政府</t>
  </si>
  <si>
    <t>墨脱县人民政府
加热萨乡人民政府
甘登乡人民政府</t>
  </si>
  <si>
    <t>亚东村村民委员会
墨脱镇人民政府
墨脱县人民政府</t>
  </si>
  <si>
    <t>帮辛乡人民政府
墨脱县农业农村局</t>
  </si>
  <si>
    <t>帮辛村村民委员会
帮辛乡人民政府
墨脱县人民政府</t>
  </si>
  <si>
    <t>宗荣村股份经济合作社</t>
  </si>
  <si>
    <t>墨脱县人民政府
帮辛乡人民政府
宗容村村民委员会</t>
  </si>
  <si>
    <t>波东村股份经济合作社</t>
  </si>
  <si>
    <t>墨脱县人民政府
甘登乡人民政府
波东村村民委员会</t>
  </si>
  <si>
    <t>墨脱县人民政府
甘登乡人民政府
甘登村村民委员会</t>
  </si>
  <si>
    <t>墨脱县人民政府
加热萨乡人民政府
多龙岗村民委员会</t>
  </si>
  <si>
    <t>德果村股份经济合作社</t>
  </si>
  <si>
    <t>墨脱县人民政府
德兴乡人民政府
德果村村民委员会</t>
  </si>
  <si>
    <t>江新村股份经济合作社</t>
  </si>
  <si>
    <t>墨脱县人民政府
背崩乡人民政府
江新村村民委员会</t>
  </si>
  <si>
    <t>更帮村股份经济合作社</t>
  </si>
  <si>
    <t>墨脱县人民政府
加热萨乡人民政府
更帮村村民委员会</t>
  </si>
  <si>
    <t>达木村村民委员会
甘登乡人民政府
墨脱县人民政府</t>
  </si>
  <si>
    <t>米日村股份经济合作社</t>
  </si>
  <si>
    <t>墨脱县人民政府
墨脱镇人民政府
米日村村民委员会</t>
  </si>
  <si>
    <t>德兴乡荷扎村股份经济合作社</t>
  </si>
  <si>
    <t>德兴乡人民政府</t>
  </si>
  <si>
    <t>德兴乡荷扎村村民委员会</t>
  </si>
  <si>
    <t>墨脱镇亚东村股份经济合作社</t>
  </si>
  <si>
    <t>墨脱镇人民政府</t>
  </si>
  <si>
    <t>墨脱镇亚东村村民委员会</t>
  </si>
  <si>
    <t>德兴乡德兴村股份经济合作社</t>
  </si>
  <si>
    <t>德兴乡德兴村村民委员会</t>
  </si>
  <si>
    <t>甘登乡格林村股份经济合作社</t>
  </si>
  <si>
    <t>甘登乡人民政府</t>
  </si>
  <si>
    <t>甘登乡格林村村民委员会</t>
  </si>
  <si>
    <t>背崩村股份经济合作社</t>
  </si>
  <si>
    <t>背崩村村民委员会</t>
  </si>
  <si>
    <t>墨脱镇亚让村股份经济合作社</t>
  </si>
  <si>
    <t>墨脱镇亚让村村民委员会</t>
  </si>
  <si>
    <t>德兴乡德果村股份经济合作社</t>
  </si>
  <si>
    <t>德兴乡德果村村民委员会</t>
  </si>
  <si>
    <t>格当乡桑珍卡村股份经济合作社</t>
  </si>
  <si>
    <t>格当乡桑珍卡村村民委员会</t>
  </si>
  <si>
    <t>甘登乡德尔贡村股份经济合作社</t>
  </si>
  <si>
    <t>甘登乡德尔贡村村民委员会</t>
  </si>
  <si>
    <t>达木乡达木村、珠村、贡日村、卡布村、帮辛乡西登村股份经济合作社</t>
  </si>
  <si>
    <t>达木乡、甘登乡、帮辛乡人民政府</t>
  </si>
  <si>
    <t>达木乡达木村、珠村、贡日村、卡布村、帮辛乡西登村村民委员会</t>
  </si>
  <si>
    <t>背崩乡阿苍村股份经济合作社</t>
  </si>
  <si>
    <t>背崩乡阿苍村村民委员会</t>
  </si>
  <si>
    <t>背崩乡背崩村股份经济合作社</t>
  </si>
  <si>
    <t>背崩乡背崩村村民委员会</t>
  </si>
  <si>
    <t>达木乡卡布村股份经济合作社</t>
  </si>
  <si>
    <t>达木乡卡布村村民委员会</t>
  </si>
  <si>
    <t>格当乡占根卡村股份经济合作社</t>
  </si>
  <si>
    <t>格当乡占根卡村村民委员会</t>
  </si>
  <si>
    <t>墨脱镇朗杰岗村股份经济合作社</t>
  </si>
  <si>
    <t>墨脱镇朗杰岗村村民委员会</t>
  </si>
  <si>
    <t>达木乡人民政府、帮辛乡人民政府</t>
  </si>
  <si>
    <t>帮辛乡人民政府
达木乡人民政府
墨脱县人民政府</t>
  </si>
  <si>
    <t>背崩乡地东村股份经济合作社</t>
  </si>
  <si>
    <t>背崩乡地东村村民委员会</t>
  </si>
  <si>
    <t>背崩乡江新村股份经济合作社</t>
  </si>
  <si>
    <t>背崩乡江新村村民委员会</t>
  </si>
  <si>
    <t>达木乡人民政府
墨脱县人民政府</t>
  </si>
  <si>
    <t>墨脱镇人民政府
墨脱县人民政府</t>
  </si>
  <si>
    <t>墨脱县城乡振兴产业有限公司
墨脱县人民政府</t>
  </si>
  <si>
    <t>德兴乡人民政府
墨脱县人民政府</t>
  </si>
  <si>
    <t>帮辛村、波东村股份经济合作社</t>
  </si>
  <si>
    <t>帮辛乡人民政府、甘登乡人民政府</t>
  </si>
  <si>
    <t>帮辛村、波东村村民委员会</t>
  </si>
  <si>
    <t>桑珍卡村股份经济合作社</t>
  </si>
  <si>
    <t>桑珍卡村村民委员会</t>
  </si>
  <si>
    <t>甘登村村民委员会</t>
  </si>
  <si>
    <t>西让村村民委员会</t>
  </si>
  <si>
    <t>达昂村股份经济合作社</t>
  </si>
  <si>
    <t>加热萨乡人民政府</t>
  </si>
  <si>
    <t>达昂村村民委员会</t>
  </si>
  <si>
    <t>江新村村民委员会</t>
  </si>
  <si>
    <t>德尔贡村股份经济合作社</t>
  </si>
  <si>
    <t>德尔贡村村民委员会</t>
  </si>
  <si>
    <t>珠村村民委员会</t>
  </si>
  <si>
    <t>布龙村村民委员会</t>
  </si>
  <si>
    <t>帮辛乡人民政府
墨脱县人民政府</t>
  </si>
  <si>
    <t>拉贡村股份经济合作社</t>
  </si>
  <si>
    <t>拉贡村村民委员会
加热萨乡人民政府
墨脱县人民政府</t>
  </si>
  <si>
    <t>曾求村股份经济合作社</t>
  </si>
  <si>
    <t>曾求村村民委员会</t>
  </si>
  <si>
    <t>巴日村村民委员会</t>
  </si>
  <si>
    <t>达木村村民委员会</t>
  </si>
  <si>
    <t>当卡村、拉贡村股份经济合作社</t>
  </si>
  <si>
    <t>当卡村、拉贡村村民委员会</t>
  </si>
  <si>
    <t>亚东村村民委员会</t>
  </si>
  <si>
    <t>加热萨村村民委员会</t>
  </si>
  <si>
    <t>当卡村股份经济合作社</t>
  </si>
  <si>
    <t>当卡村村民委员会</t>
  </si>
  <si>
    <t>巴登村村民委员会</t>
  </si>
  <si>
    <t>格当村村民委员会</t>
  </si>
  <si>
    <t>墨脱村村民委员会</t>
  </si>
  <si>
    <t>根登村村民委员会</t>
  </si>
  <si>
    <t>肯肯村村民委员会</t>
  </si>
  <si>
    <t>甘登乡人民政府
墨脱县人民政府</t>
  </si>
  <si>
    <t>德果村村民委员会</t>
  </si>
  <si>
    <t>德吉村股份经济合作社</t>
  </si>
  <si>
    <t>德吉村村民委员会</t>
  </si>
  <si>
    <r>
      <rPr>
        <sz val="24"/>
        <color theme="1"/>
        <rFont val="方正小标宋简体"/>
        <charset val="134"/>
      </rPr>
      <t xml:space="preserve">墨脱县帮扶产业项目总台账
</t>
    </r>
    <r>
      <rPr>
        <sz val="18"/>
        <color theme="1"/>
        <rFont val="方正小标宋简体"/>
        <charset val="134"/>
      </rPr>
      <t>（截至2026年8月10日数据）</t>
    </r>
  </si>
  <si>
    <t>墨脱镇墨脱村、德兴乡荷扎村</t>
  </si>
  <si>
    <t>低收入户黑猪养殖猪圈建设</t>
  </si>
  <si>
    <t>到户类</t>
  </si>
  <si>
    <t>格当乡格当村、占根卡村、桑珍卡村、布龙村</t>
  </si>
  <si>
    <t>油菜种植150亩，购买种子等</t>
  </si>
  <si>
    <t>达木乡珠村</t>
  </si>
  <si>
    <t>修建16座大棚（长10米，宽8米）</t>
  </si>
  <si>
    <t>墨脱镇米日村、荷扎村、德兴村</t>
  </si>
  <si>
    <t>加热萨乡加热萨村</t>
  </si>
  <si>
    <t>德兴乡德兴村</t>
  </si>
  <si>
    <t>背崩乡阿仓村</t>
  </si>
  <si>
    <t>墨脱镇亚让村</t>
  </si>
  <si>
    <t>帮辛乡根登村</t>
  </si>
  <si>
    <t>帮辛乡西登村</t>
  </si>
  <si>
    <t>背崩乡地东村</t>
  </si>
  <si>
    <t>德兴乡荷扎村</t>
  </si>
  <si>
    <t>墨脱镇玛迪村</t>
  </si>
  <si>
    <t>修建简易猪圈5座，每间20平方米，购置种猪15头，母猪20头，共计35头</t>
  </si>
  <si>
    <t>达木乡达木村</t>
  </si>
  <si>
    <t>达木乡卡布村</t>
  </si>
  <si>
    <t>背崩乡阿苍村</t>
  </si>
  <si>
    <t>购买母猪120头，种猪30头，饲料9万元，修建猪舍30间。</t>
  </si>
  <si>
    <t>墨脱镇墨脱村、亚东村</t>
  </si>
  <si>
    <t>墨脱村
亚东村</t>
  </si>
  <si>
    <t>每村新建50亩茭白基地，购置种子等。</t>
  </si>
  <si>
    <t>墨脱镇仁青崩自然村</t>
  </si>
  <si>
    <t>格当乡格当村</t>
  </si>
  <si>
    <t>达木乡80K</t>
  </si>
  <si>
    <t>新建砖木结构猪圈300平方米，住房、仓库等80平方米，引水管道2公里，购买猪仔100头，种猪15头，铁丝栏2000米</t>
  </si>
  <si>
    <t>帮辛乡帮辛村</t>
  </si>
  <si>
    <t>德兴乡易贡白村</t>
  </si>
  <si>
    <t>种植苹果30亩，核桃30亩，购买核桃苗1200株，苹果苗4500株，购买铁丝网围栏1500米</t>
  </si>
  <si>
    <t>苹果</t>
  </si>
  <si>
    <t>格当乡格当村、达木乡达木村</t>
  </si>
  <si>
    <t>新建格当乡格当村藏式雕花床 76张，藏式雕花桌38张，藏式雕花电视柜19张，达木乡达木村藏式雕花床 76张，藏式雕花桌38张，藏式雕花电视柜19张等。</t>
  </si>
  <si>
    <t>墨脱镇巴日村</t>
  </si>
  <si>
    <t>甘登乡多卡村</t>
  </si>
  <si>
    <t>新修猪圈17个，每座15平米，购买17头母猪、6头种猪、34头仔猪</t>
  </si>
  <si>
    <t>德兴乡巴登则</t>
  </si>
  <si>
    <t>11户低收入户每户修建1座简易猪舍，每座15平方米</t>
  </si>
  <si>
    <t>墨脱镇巴日村、德兴乡荷扎村、那东村，易贡白村，背崩乡背崩村</t>
  </si>
  <si>
    <t>为50户低收入户新建钢架结构蔬菜大棚（长16米*宽5米=80平方米*50户=4000平方米）</t>
  </si>
  <si>
    <t>德兴乡德果村</t>
  </si>
  <si>
    <t>建设长3米、宽4米，面积12平方米的猪圈42座；铁皮420张、猪圈铁门42个</t>
  </si>
  <si>
    <t>墨脱镇墨脱村</t>
  </si>
  <si>
    <t>墨脱镇玛迪村、米日村，背崩乡巴登村</t>
  </si>
  <si>
    <t>甘登乡格林村</t>
  </si>
  <si>
    <t>墨脱镇亚东村</t>
  </si>
  <si>
    <t>新建6座（两连拱为一栋）蔬菜温室大棚，长40米，宽16米，每座占地面积640平方米</t>
  </si>
  <si>
    <t>背崩乡背崩村、墨脱镇亚东村、德兴乡那尔东村、文郎村、巴登则村、格当乡布龙村、达木乡贡日村</t>
  </si>
  <si>
    <t>背崩村（调整）
亚东村（升级）
那尔东村（调整）
巴登则（调整）
文郎村（巩固）
布龙村（巩固）
贡日村（巩固）</t>
  </si>
  <si>
    <t>15户，每户4张床，4张桌子，1部电视</t>
  </si>
  <si>
    <t>土地整理工程30亩</t>
  </si>
  <si>
    <t>开发150亩红米基地，修建围墙2500米，新建机耕道1.4公里，新建罐渠300米。</t>
  </si>
  <si>
    <t>采购松木藏式雕花茶几36张、雕花床36张、雕花电视柜9套。</t>
  </si>
  <si>
    <t>为项目区26户集中修建砖混结构猪圈26座，每座占地面积20㎡，为村集体修建板房结构养鸡场120㎡。</t>
  </si>
  <si>
    <t>租赁内容：原养鸡场、原兽医站、猪圈；
租赁用途：原养鸡场打造农业相关项目；原兽医站用于员工住宿。</t>
  </si>
  <si>
    <t>有现场照片，有情况说明。
格林村村集体集中分红情况：
1、2023年3月2日分红2022年度99200.00元，覆盖32户每户3100.00元。（按户分红）
2、2024年1月11日分红2023年度99600.00元，覆盖32户每户3112.5元。（按户分红）
3、2025年1月4日分红2024年度70000.00元，覆盖32户每户2187.5元。（按户分红）
4、2026年2月13日分红2025年度79414.00元，覆盖32户118人每人673元。补发2024年个人分红636元。（按个人分红）
5、2026年2月13日分红2025年度120000.00元，覆盖32户每户3750.00元。（按户分红）</t>
  </si>
  <si>
    <t>帮辛乡肯肯村</t>
  </si>
  <si>
    <t>甘登乡甘登村</t>
  </si>
  <si>
    <t>加热萨乡更邦村</t>
  </si>
  <si>
    <t>新建温室大棚3225.60平方米，猪圈1160.32平方米及A区，B区给排水工程。</t>
  </si>
  <si>
    <t>加热萨乡更邦村、加热萨村</t>
  </si>
  <si>
    <t>墨脱镇果果塘、背崩乡地东村、格林村</t>
  </si>
  <si>
    <t>墨脱镇果果塘（墨脱村）200亩、果果塘（亚让村）200亩；背崩乡地东村300亩、格林村140亩，共840亩。坡地改梯田840亩，开挖及回填种植沟200000米，购买增施农家肥1700吨，购买铺设地膜200000米，新种及补种茶苗300万株，建设围栏5000米，购买饼肥等30万斤。购买修剪机、杀虫灯、采茶器械工具等一批。</t>
  </si>
  <si>
    <t>背崩乡西让村</t>
  </si>
  <si>
    <t>新建牛棚 180.94平方米，牧道 5000米，采购母牛肉牛20头等</t>
  </si>
  <si>
    <t>加热萨乡7个行政村、甘登乡2个行政村</t>
  </si>
  <si>
    <t>为加热萨乡73户贫困户（五保户未列入）每户购买2头犏奶牛，共计146头，为每个行政村各买1头种公牛，共7头；各村维修牧场道路，投资228万元；                          为甘登乡31户贫困户（五保户未列入）每户购买2头犏奶牛，共计62头，为两个行政村各买1头种公牛，共2头。投资55.6万元</t>
  </si>
  <si>
    <t>帮辛乡西登村、宗荣村；加热萨乡加热萨村</t>
  </si>
  <si>
    <t>购置石锅加工器材</t>
  </si>
  <si>
    <t>背崩乡巴登村</t>
  </si>
  <si>
    <t>脱贫攻坚指挥部产业办</t>
  </si>
  <si>
    <t>生物有机肥200吨、磷肥27吨、反光膜等物资采购</t>
  </si>
  <si>
    <t>背崩乡西让村、达木乡珠村</t>
  </si>
  <si>
    <t>茶叶种植</t>
  </si>
  <si>
    <t>新建网围栏 1200米，辣椒种植用地土地清理14000平方米</t>
  </si>
  <si>
    <t>格当乡（占根卡村、布龙村）</t>
  </si>
  <si>
    <t>占根卡村土地治理28.05亩及网围栏1582米；布龙村土地治理27.26亩及网围栏1924米。</t>
  </si>
  <si>
    <t>背崩乡江新村</t>
  </si>
  <si>
    <t>土地整治6亩，其中包括：1.孤石捡除：403.20立方米；2.表土剥离：403.20立方米；3.土地平整：403.20平方米；4.客土回填：483.84立方米；5.表土回填：403.20立方米；辣椒种子：18公斤；农家肥480公斤，机耕道工程250米，网围栏工程345米，温室大棚400平方米，渠道工程2000米。</t>
  </si>
  <si>
    <t>墨脱镇亚让村、墨脱村</t>
  </si>
  <si>
    <t>果果塘茶园</t>
  </si>
  <si>
    <t>种植茶园面积400亩，肥料附属配套设施等 茶苗187.2万株，40吨磷肥，后期肥料80吨，油饼肥80吨，农家肥4.4万袋及蓄水池等附属设施。</t>
  </si>
  <si>
    <t>格当乡桑珍卡村</t>
  </si>
  <si>
    <t>新建面积为60平米的温室大棚15座</t>
  </si>
  <si>
    <t>种植蜜柚50亩</t>
  </si>
  <si>
    <t>墨脱县背崩乡</t>
  </si>
  <si>
    <t>茶叶种植等</t>
  </si>
  <si>
    <t>墨脱县墨脱镇米日村</t>
  </si>
  <si>
    <t>墨脱县墨脱镇墨脱村</t>
  </si>
  <si>
    <t>墨脱镇米日村、玛迪村</t>
  </si>
  <si>
    <t>采购墨脱镇玛迪村农副产品展销车4台， 墨脱镇米日村农副产品展销4台</t>
  </si>
  <si>
    <t>墨脱县达木乡贡日村</t>
  </si>
  <si>
    <t>格当乡布龙村</t>
  </si>
  <si>
    <t>帮辛乡帮果村</t>
  </si>
  <si>
    <t>为桑珍卡村31户贫困户，每户种植2亩辣椒，共种植辣椒62亩</t>
  </si>
  <si>
    <t>新建猪舍3栋（397.02平米、244.92平米、172.38平米），温室大棚（198.25平米1栋，124.09平米9栋，挡土墙工程等。</t>
  </si>
  <si>
    <t>背崩乡巴登村、地东村、波东村、德兴乡荷扎村、巴登则村、格当乡桑珍卡村、帮辛乡根登村</t>
  </si>
  <si>
    <t>种植茶叶1300亩</t>
  </si>
  <si>
    <t>新建茶园213亩、茶园大门1座、宣传栏1个、购置网围栏 1500米、反光膜2000 公斤、防草布 8000公斤、生物有机肥 213 吨、磷肥 16 吨、布钉 16万支、茶苗 74.55 万株、油饼肥 32 吨、项日后期生物有机肥 10 吨、太阳能频振灯4台、单人茶叶修剪机 18 台、诱虫黄板 4.2万张</t>
  </si>
  <si>
    <t>墨脱县三岩办</t>
  </si>
  <si>
    <t>帮辛乡岗玉村</t>
  </si>
  <si>
    <t>新建茶园933亩、茶园大门1座、宣传栏1个、购置网围栏4100米、反光膜7000公斤、防草布28000公斤、布钉56万个、有机肥783.5吨、磷肥70吨、茶苗300万株、油饼肥112吨、太阳能频振灯19台、单人茶叶修剪机10台、锄草机40台、诱虫黄板15万张等</t>
  </si>
  <si>
    <t>新建茶园955亩，茶苗19.1万株</t>
  </si>
  <si>
    <t>加热萨乡曲那塘</t>
  </si>
  <si>
    <t>新建牛棚750平方米等</t>
  </si>
  <si>
    <t>加热萨乡多龙岗村</t>
  </si>
  <si>
    <t>新建温棚1800平方米，合计2.7亩；新建猪圈80栋，每栋18平方米，共计1440平方米。</t>
  </si>
  <si>
    <t>墨脱镇朗杰岗村</t>
  </si>
  <si>
    <t>达木乡、帮辛乡、格当乡、墨脱镇、德兴乡、背崩乡</t>
  </si>
  <si>
    <t>茶叶种植1030亩</t>
  </si>
  <si>
    <t>茶叶种植2000亩</t>
  </si>
  <si>
    <t>种植茶叶200亩</t>
  </si>
  <si>
    <t>背崩乡、达木乡、墨脱镇</t>
  </si>
  <si>
    <t>新开茶场2000亩及后续管理费</t>
  </si>
  <si>
    <t>墨脱县各乡镇</t>
  </si>
  <si>
    <t>墨脱县各乡镇茶叶种植391亩</t>
  </si>
  <si>
    <t>墨脱县乡村振兴局</t>
  </si>
  <si>
    <t>背崩乡背崩村</t>
  </si>
  <si>
    <t>墨脱县格当村</t>
  </si>
  <si>
    <t>附表).</t>
  </si>
  <si>
    <t>格当乡格当村、占根卡村、桑珍卡村、布龙村、德吉村、多龙岗村</t>
  </si>
  <si>
    <t>格当乡格当村、占根卡村、桑珍卡村、布龙村、德吉村、加热萨乡多龙岗村</t>
  </si>
  <si>
    <t>新建菌种种植钢架温室大棚30座（单座320平方米）及附属设施（含配套遮阳设施、土壤改良、喷水系统及菌包摆放架等相关设施设备）。</t>
  </si>
  <si>
    <t>维修改造亚东农家乐，开展田园垂钓、生态餐饮及相关附属设施。</t>
  </si>
  <si>
    <t>甘登乡德尔贡村</t>
  </si>
  <si>
    <t>建猪圈39个</t>
  </si>
  <si>
    <t>达木乡达木村、珠村</t>
  </si>
  <si>
    <t>达木乡贡日村</t>
  </si>
  <si>
    <t>格当乡德吉村</t>
  </si>
  <si>
    <t>新建牛棚5栋、网围栏工程120米。</t>
  </si>
  <si>
    <t>墨脱县甘登乡波东村、甘登村</t>
  </si>
  <si>
    <t>加热萨乡更邦村、加热萨村、达昂村、拉贡村、曾秋村</t>
  </si>
  <si>
    <t>兴开搬迁点：2024.08</t>
  </si>
  <si>
    <t>墨脱镇巴日村、墨脱村、德兴乡德果村、背崩乡背崩村、江新村</t>
  </si>
  <si>
    <t>采购4万株白肉枇杷苗，有机肥200吨，油饼肥200吨，并配套网围栏、水管等附属工程。</t>
  </si>
  <si>
    <t>背崩乡德尔贡村、波东村、甘登村</t>
  </si>
  <si>
    <t>德兴乡文朗村</t>
  </si>
  <si>
    <t>德兴乡文朗村、易贡白村</t>
  </si>
  <si>
    <t>由于涉法涉诉，暂未进行分类</t>
  </si>
  <si>
    <t>1、为康卓登搬迁点45户搬迁群众新建每户10㎡的砌体和钢架结构猪圈45座；
2、为兴开搬迁点83户搬迁群众新建新建每户10㎡的砌体和钢架结构猪圈83座；
3、为兴开、康卓登搬迁村新建新建每户30㎡的砌体和钢架结构牛棚3840平米米及附属设施等。
4、为甘登村57户搬迁群众新建新建每户10㎡的砌体和钢架结构猪圈50座，新建新建每户30㎡的砌体和钢架结构的牛棚1710平方米及相关附属设施。
5、为波东村44户搬迁群众新建每户10㎡的砌体和钢架结构的猪圈44座。</t>
  </si>
  <si>
    <t>墨脱镇米日村、马迪村、亚让村、巴日村，德兴乡德果村、文郎村、荷扎村、那尔东村，达木乡达木村、卡布村，帮辛乡帮辛村、宗荣村、岗玉村、西登村、肯肯村、帮果村、根登村</t>
  </si>
  <si>
    <t>墨脱镇米日村、马迪村、亚让村、巴日村共修建12座，建设面积3840平方米；德兴乡德果村、文郎村、荷扎村、那尔东村共修建10座，建设面积3200平方米；达木乡达木村、卡布村共修建14座，建设面积4480平方米；帮辛乡帮辛村、宗荣村、岗玉村、西登村、肯肯村、帮果村、根登村14座，建设面积4480平方米，总建设面积16000平方米。</t>
  </si>
  <si>
    <t>种植茶叶500亩及配套设施建设。</t>
  </si>
  <si>
    <t>种植茶叶500亩。</t>
  </si>
  <si>
    <t>在墨脱县建设茶叶种植基地300亩，以及配套基础设施建设</t>
  </si>
  <si>
    <t>德兴乡易贡白村、帮辛乡帮果村</t>
  </si>
  <si>
    <t>建设主要内容为德兴乡易贡白村茶叶种植148亩，帮辛乡帮果村茶叶种植220亩等。</t>
  </si>
  <si>
    <t>格当乡桑珍卡村、墨脱镇墨脱村</t>
  </si>
  <si>
    <t>新建茶叶基地面积547.36亩及配套设施，其中：格当乡桑珍卡村360亩、墨脱村茶叶基地187.36亩。</t>
  </si>
  <si>
    <t>建设主要内容为新建优质茶园1200亩及配套基础设施。</t>
  </si>
  <si>
    <t>新建茶园62亩，购置茶叶加工设备及配套附属设施建设。</t>
  </si>
  <si>
    <t>用于墨脱县茶叶种植及配套附属设施建设等</t>
  </si>
  <si>
    <t>按照墨脱县茶产业发展，进行种植基地扩建、茶叶加工、营销等。</t>
  </si>
  <si>
    <t>土地平整，客土改良，购置茶苗及有机肥，新建茶田1600亩及配套附属设施建设等。</t>
  </si>
  <si>
    <t>墨脱县格当乡康卓登、加热萨乡兴开、甘登乡波东村、甘登村</t>
  </si>
  <si>
    <t>在格当乡康卓登、背崩乡德尔贡村、格当乡兴开进行庭院种植水果8760株。</t>
  </si>
  <si>
    <t>采购粘虫黄板60万张、诱虫灯960座、防虫药2万瓶和凤凰单丛茶苗、茶园机械、油饼肥料、修建排水沟若干及一定劳务费。</t>
  </si>
  <si>
    <t>墨脱县亚东村</t>
  </si>
  <si>
    <t>新建茶园210亩、大门2座、宣传栏1个，购置农家肥18900袋、有机肥31.5吨、磷肥20吨、农膜2000 公斤、防草布8000公斤、茶苗70万株、油饼肥31.5吨，太阳能振频灯5台、除草机34台、单人茶叶修剪机 34台等</t>
  </si>
  <si>
    <t>德兴乡那尔东村</t>
  </si>
  <si>
    <t>那儿东猪圈30.00万元按照补贴形式，覆盖8户，每户修建不少于6平方米猪舍</t>
  </si>
  <si>
    <t>新建茶园150亩、茶园大门2座、宣传栏1个，购置网围栏800米、反光膜1300公斤、防草布5200公斤、布钉9.6万个、有机肥150吨、磷肥11吨、茶苗 45万株、
油饼肥 22.5吨、太阳能频振灯5台、单人茶叶修剪机6台、锄草机49台、诱虫黄板3万张
等</t>
  </si>
  <si>
    <t>新建茶园105亩、茶园大门1座、宣传栏1个,购置网围栏800米、反光膜 1050公斤、防草布 4200公斤、布钉8.4万个、有机肥108吨、磷肥8吨、茶苗31.5万株、油饼肥16吨、太阳能频振灯2台、单人茶叶修剪机10台、锄草机10台、诱虫黄板2万张等</t>
  </si>
  <si>
    <t>新建茶园62亩、宣传栏1个，购置反光膜650公斤、防草布 2500 公斤布钉5万个、有机肥 49.6吨、磷肥5吨、茶苗 21.7万株、油饼肥9.3吨、太阳能频振灯8台、单人茶叶修剪机5台、锄草机69台、诱虫黄板1.3万张等</t>
  </si>
  <si>
    <t>建设高山有机茶示范基地约50亩及相关附属配套设施。</t>
  </si>
  <si>
    <t>墨脱县文化和旅游局</t>
  </si>
  <si>
    <t>墨脱县德兴乡</t>
  </si>
  <si>
    <t>德尔贡、德兴、帮辛、根登</t>
  </si>
  <si>
    <t>在德尔贡试种梨树苗10亩，在德兴村68户庭前屋后试种橘子树果苗，在帮辛、根登两村各试种10亩枇杷树果苗</t>
  </si>
  <si>
    <t>龙列村</t>
  </si>
  <si>
    <t>购买犏牛96头，每户4头(含运费)</t>
  </si>
  <si>
    <t>新建生猪养殖基地以及附属设施建设(猪舍28间共420m²，购买猪仔266头；附属设施：猪槽、猪场道路、化粪池)</t>
  </si>
  <si>
    <t>格当村、桑珍卡村、占根卡村、布龙村</t>
  </si>
  <si>
    <t>1、格当村、桑珍卡村、占根卡村、布隆村各开发100亩辣椒种植基地(包括土地平整、购买辣椒种子)</t>
  </si>
  <si>
    <t>修建3500米网围栏</t>
  </si>
  <si>
    <t>改造140亩低产田</t>
  </si>
  <si>
    <t>开发95亩水稻田</t>
  </si>
  <si>
    <t>修建150m²的养猪场，购买配套设施及猪种10头</t>
  </si>
  <si>
    <t>开发80亩藤竹种植基地，架设网围栏3000米</t>
  </si>
  <si>
    <t>改造170亩低产田</t>
  </si>
  <si>
    <t>墨脱镇新建666亩茶园。</t>
  </si>
  <si>
    <t>德吉村</t>
  </si>
  <si>
    <t>墨脱县茶产业扶持项目</t>
  </si>
  <si>
    <t>青稞</t>
  </si>
  <si>
    <t>墨脱县茶叶种植项目</t>
  </si>
  <si>
    <t>墨脱县背崩乡地东村农家乐项目</t>
  </si>
  <si>
    <t>墨脱县背崩乡巴登村竹（藤）编项目</t>
  </si>
  <si>
    <t>墨脱县德兴乡易贡白村辣椒种植建设项目</t>
  </si>
  <si>
    <t>墨脱县墨脱镇墨脱古街民族特色产品销售点配套项目</t>
  </si>
  <si>
    <t>牦牛</t>
  </si>
  <si>
    <t>墨脱县墨脱镇米日村农副产品销售</t>
  </si>
  <si>
    <t>墨脱县墨脱镇玛迪村农副产品销售</t>
  </si>
  <si>
    <t>墨脱县背崩乡、达木乡、墨脱镇等茶叶种植种植项目</t>
  </si>
  <si>
    <t>墨脱县墨脱镇玛迪村蜜柚种植项目</t>
  </si>
  <si>
    <t>墨脱县帮辛乡茶叶种植</t>
  </si>
  <si>
    <t>墨脱县格当乡扶贫收益商铺项目</t>
  </si>
  <si>
    <t>墨脱县达木乡扶贫收益商铺项目</t>
  </si>
  <si>
    <t>墨脱县永久片区异地扶贫开发配套产业项目</t>
  </si>
  <si>
    <t>墨脱县格当乡回迁安置点温棚、猪圈建设项目</t>
  </si>
  <si>
    <t>墨脱县墨脱镇果果塘茶叶基地基础设施建设项目</t>
  </si>
  <si>
    <t>墨脱县背崩乡扶贫收益商铺项目</t>
  </si>
  <si>
    <t>墨脱县帮辛乡扶贫收益商铺项目</t>
  </si>
  <si>
    <t>墨脱县德兴乡德兴村热带水果采摘体验园区建设项目</t>
  </si>
  <si>
    <t>墨脱县格当乡占根卡扶贫藏餐馆与便民超市修建</t>
  </si>
  <si>
    <t>、</t>
  </si>
  <si>
    <t>墨脱镇墨脱村、亚东村茭白基地</t>
  </si>
  <si>
    <t>墨脱镇玛迪村17座蔬菜大棚建设项目</t>
  </si>
  <si>
    <t>加热萨乡蔬菜大棚建设项目</t>
  </si>
  <si>
    <t>墨脱县加热萨乡久当卡搬安置点蔬菜大棚、猪舍3及牛舍建设项目</t>
  </si>
  <si>
    <t>墨脱县背崩乡江新村崩嘎辣椒种植项目</t>
  </si>
  <si>
    <t>墨脱县达木乡卡布村辣椒种植项目</t>
  </si>
  <si>
    <t>墨脱县墨脱镇朗杰岗村蔬菜大棚、猪舍及牛舍建设项目</t>
  </si>
  <si>
    <t>墨脱县德兴乡美丽宜居产业项目</t>
  </si>
  <si>
    <t>墨脱县蔬菜基地</t>
  </si>
  <si>
    <t>5-2</t>
  </si>
  <si>
    <t>5-1</t>
  </si>
  <si>
    <t>5-2比5-1多的项目编号处理方式</t>
  </si>
  <si>
    <t>5-1比5-2多的项目编号处理方式</t>
  </si>
  <si>
    <t>540423201319003</t>
  </si>
  <si>
    <t>540423201307001</t>
  </si>
  <si>
    <t>540423201818001</t>
  </si>
  <si>
    <r>
      <rPr>
        <sz val="11"/>
        <color theme="1"/>
        <rFont val="宋体"/>
        <charset val="134"/>
        <scheme val="minor"/>
      </rPr>
      <t>在附件5</t>
    </r>
    <r>
      <rPr>
        <sz val="11"/>
        <color theme="1"/>
        <rFont val="宋体"/>
        <charset val="134"/>
        <scheme val="minor"/>
      </rPr>
      <t>-2删除</t>
    </r>
  </si>
  <si>
    <t>540423201512002</t>
  </si>
  <si>
    <r>
      <rPr>
        <sz val="11"/>
        <color theme="1"/>
        <rFont val="宋体"/>
        <charset val="134"/>
        <scheme val="minor"/>
      </rPr>
      <t>在附件5</t>
    </r>
    <r>
      <rPr>
        <sz val="11"/>
        <color theme="1"/>
        <rFont val="宋体"/>
        <charset val="134"/>
        <scheme val="minor"/>
      </rPr>
      <t>-2新增</t>
    </r>
  </si>
  <si>
    <t>540423201307003</t>
  </si>
  <si>
    <t>540423201807001</t>
  </si>
  <si>
    <t>540423202312006</t>
  </si>
  <si>
    <t>540423202212001</t>
  </si>
  <si>
    <t>540423201316001</t>
  </si>
  <si>
    <t>540423202012004</t>
  </si>
  <si>
    <t>三岩搬迁曲那塘茶叶种植项目</t>
  </si>
  <si>
    <t>540423202007002</t>
  </si>
  <si>
    <t>已修改</t>
  </si>
  <si>
    <t>540423202112006</t>
  </si>
  <si>
    <t>540423201316002</t>
  </si>
  <si>
    <t>540423202004001</t>
  </si>
  <si>
    <t>三岩搬迁曲那塘综合养殖项目</t>
  </si>
  <si>
    <t>540423202212008</t>
  </si>
  <si>
    <t>540423201316003</t>
  </si>
  <si>
    <t>540423201419005</t>
  </si>
  <si>
    <t>540423202112011</t>
  </si>
  <si>
    <t>540423201818005</t>
  </si>
  <si>
    <t>540423201316004</t>
  </si>
  <si>
    <t>540423201619001</t>
  </si>
  <si>
    <t>脱镇亚东村扶贫洗车场建设项目</t>
  </si>
  <si>
    <t>540423202112012</t>
  </si>
  <si>
    <t>540423201519001</t>
  </si>
  <si>
    <t>540423201317001</t>
  </si>
  <si>
    <t>540423201904001</t>
  </si>
  <si>
    <t>540423202112013</t>
  </si>
  <si>
    <t>540423201419004</t>
  </si>
  <si>
    <t>540423201317002</t>
  </si>
  <si>
    <t>540423202112002</t>
  </si>
  <si>
    <t>茶叶杀青点项目</t>
  </si>
  <si>
    <t>540423201316005</t>
  </si>
  <si>
    <t>540423201517004</t>
  </si>
  <si>
    <t>540423201317003</t>
  </si>
  <si>
    <t>540423201412001</t>
  </si>
  <si>
    <t>540423202112004</t>
  </si>
  <si>
    <t>540423201317004</t>
  </si>
  <si>
    <t>540423202112010</t>
  </si>
  <si>
    <t>540423201507001</t>
  </si>
  <si>
    <t>540423201319001</t>
  </si>
  <si>
    <t>540423201818002</t>
  </si>
  <si>
    <t>540423201717004</t>
  </si>
  <si>
    <t>540423201917002</t>
  </si>
  <si>
    <t>540423201319002</t>
  </si>
  <si>
    <t>540423202212003</t>
  </si>
  <si>
    <t>540423201907003</t>
  </si>
  <si>
    <t>540423201707002</t>
  </si>
  <si>
    <t>那尔东黑猪养殖项目</t>
  </si>
  <si>
    <t>540423201407003</t>
  </si>
  <si>
    <t>540423201319004</t>
  </si>
  <si>
    <t>540423201616001</t>
  </si>
  <si>
    <t>墨脱县加热萨乡久当卡搬安置点蔬菜大棚、猪舍及牛舍建设项目</t>
  </si>
  <si>
    <t>540423201419001</t>
  </si>
  <si>
    <t>540423201406001</t>
  </si>
  <si>
    <t>540423201716003</t>
  </si>
  <si>
    <t>540423201716007</t>
  </si>
  <si>
    <t>540423201407001</t>
  </si>
  <si>
    <t>540423201718003</t>
  </si>
  <si>
    <t>540423201407002</t>
  </si>
  <si>
    <t>540423201407004</t>
  </si>
  <si>
    <t>540423201818003</t>
  </si>
  <si>
    <t>540423201414001</t>
  </si>
  <si>
    <t>540423201417004</t>
  </si>
  <si>
    <t>540423201414002</t>
  </si>
  <si>
    <t>540423201417002</t>
  </si>
  <si>
    <t>540423201416001</t>
  </si>
  <si>
    <t>540423201707001</t>
  </si>
  <si>
    <t>540423201416002</t>
  </si>
  <si>
    <t>540423202212004</t>
  </si>
  <si>
    <t>540423201417001</t>
  </si>
  <si>
    <t>540423202112003</t>
  </si>
  <si>
    <t>540423202212002</t>
  </si>
  <si>
    <t>540423201417003</t>
  </si>
  <si>
    <t>540423202112008</t>
  </si>
  <si>
    <t>540423202112005</t>
  </si>
  <si>
    <t>540423201417005</t>
  </si>
  <si>
    <t>540423202117001</t>
  </si>
  <si>
    <t>540423201417006</t>
  </si>
  <si>
    <t>540423201716005</t>
  </si>
  <si>
    <t>540423201912002</t>
  </si>
  <si>
    <t>540423201419002</t>
  </si>
  <si>
    <t>540423202319004</t>
  </si>
  <si>
    <t>540423201419003</t>
  </si>
  <si>
    <t>540423202112009</t>
  </si>
  <si>
    <t>540423201912010</t>
  </si>
  <si>
    <t>540423201912011</t>
  </si>
  <si>
    <t>540423201512001</t>
  </si>
  <si>
    <t>540423201918001</t>
  </si>
  <si>
    <t>540423201517002</t>
  </si>
  <si>
    <t>540423201912012</t>
  </si>
  <si>
    <t>540423201517003</t>
  </si>
  <si>
    <t>540423201716002</t>
  </si>
  <si>
    <t>540423202217003</t>
  </si>
  <si>
    <t>540423202204001</t>
  </si>
  <si>
    <t>540423201604001</t>
  </si>
  <si>
    <t>540423202119002</t>
  </si>
  <si>
    <t>540423201612003</t>
  </si>
  <si>
    <t>540423202119001</t>
  </si>
  <si>
    <t>540423201617001</t>
  </si>
  <si>
    <t>540423202119003</t>
  </si>
  <si>
    <t>540423202016001</t>
  </si>
  <si>
    <t>540423201707003</t>
  </si>
  <si>
    <t>540423201812001</t>
  </si>
  <si>
    <t>540423201712001</t>
  </si>
  <si>
    <t>540423201712002</t>
  </si>
  <si>
    <t>540423202212007</t>
  </si>
  <si>
    <t>540423201712004</t>
  </si>
  <si>
    <t>540423202112007</t>
  </si>
  <si>
    <t>540423201716001</t>
  </si>
  <si>
    <t>540423201716006</t>
  </si>
  <si>
    <t>540423202317003</t>
  </si>
  <si>
    <t>540423201717002</t>
  </si>
  <si>
    <t>540423201618002</t>
  </si>
  <si>
    <t>540423201717003</t>
  </si>
  <si>
    <t>540423201718001</t>
  </si>
  <si>
    <t>540423201816001</t>
  </si>
  <si>
    <t>540423201718004</t>
  </si>
  <si>
    <t>540423202317002</t>
  </si>
  <si>
    <t>540423201718005</t>
  </si>
  <si>
    <t>540423201308001</t>
  </si>
  <si>
    <t>540423201719001</t>
  </si>
  <si>
    <t>540423201612001</t>
  </si>
  <si>
    <t>540423201719004</t>
  </si>
  <si>
    <t>540423202316002</t>
  </si>
  <si>
    <t>540423201719005</t>
  </si>
  <si>
    <t>540423201612004</t>
  </si>
  <si>
    <t>540423201812004</t>
  </si>
  <si>
    <t>540423201815001</t>
  </si>
  <si>
    <t>540423201816002</t>
  </si>
  <si>
    <t>540423201818004</t>
  </si>
  <si>
    <t>540423201907001</t>
  </si>
  <si>
    <t>540423201912005</t>
  </si>
  <si>
    <t>540423201907004</t>
  </si>
  <si>
    <t>540423201917001</t>
  </si>
  <si>
    <t>540423201912004</t>
  </si>
  <si>
    <t>540423202219001</t>
  </si>
  <si>
    <t>540423201912006</t>
  </si>
  <si>
    <t>540423201912009</t>
  </si>
  <si>
    <t>540423201916001</t>
  </si>
  <si>
    <t>540423202317001</t>
  </si>
  <si>
    <t>540423201916002</t>
  </si>
  <si>
    <t>540423202217002</t>
  </si>
  <si>
    <t>540423202319002</t>
  </si>
  <si>
    <t>540423202319001</t>
  </si>
  <si>
    <t>540423201918002</t>
  </si>
  <si>
    <t>540423202012001</t>
  </si>
  <si>
    <t>540423202012002</t>
  </si>
  <si>
    <t>540423202117002</t>
  </si>
  <si>
    <t>540423202216003</t>
  </si>
  <si>
    <t>540423201607003</t>
  </si>
  <si>
    <t>540423201516001</t>
  </si>
  <si>
    <t>540423202204002</t>
  </si>
  <si>
    <t>540423202307001</t>
  </si>
  <si>
    <t>540423202206001</t>
  </si>
  <si>
    <t>540423201416003</t>
  </si>
  <si>
    <t>540423202207001</t>
  </si>
  <si>
    <t>540423202107001</t>
  </si>
  <si>
    <t>540423202208001</t>
  </si>
  <si>
    <t>540423201619002</t>
  </si>
  <si>
    <t>540423201912003</t>
  </si>
  <si>
    <t>540423202212005</t>
  </si>
  <si>
    <t>540423201519002</t>
  </si>
  <si>
    <t>540423202212006</t>
  </si>
  <si>
    <t>540423201719002</t>
  </si>
  <si>
    <t>540423201719003</t>
  </si>
  <si>
    <t>540423202216001</t>
  </si>
  <si>
    <t>540423201618001</t>
  </si>
  <si>
    <t>540423202216002</t>
  </si>
  <si>
    <t>540423201417007</t>
  </si>
  <si>
    <t>540423202217001</t>
  </si>
  <si>
    <t>540423201417008</t>
  </si>
  <si>
    <t>540423201716004</t>
  </si>
  <si>
    <t>540423201712003</t>
  </si>
  <si>
    <t>540423202312001</t>
  </si>
  <si>
    <t>540423202312002</t>
  </si>
  <si>
    <t>540423202312003</t>
  </si>
  <si>
    <t>540423202318001</t>
  </si>
  <si>
    <t>540423202319003</t>
  </si>
  <si>
    <t>540423202316001</t>
  </si>
  <si>
    <t>540423202317004</t>
  </si>
  <si>
    <t>540423201912001</t>
  </si>
  <si>
    <t>540423202312004</t>
  </si>
  <si>
    <t>540423201718002</t>
  </si>
  <si>
    <t>540423201317005</t>
  </si>
  <si>
    <t>540423201307002</t>
  </si>
  <si>
    <t>540423202217004</t>
  </si>
  <si>
    <t>540423201717001</t>
  </si>
  <si>
    <t>540423201604002</t>
  </si>
  <si>
    <t>540423202312005</t>
  </si>
  <si>
    <t>540423201301001</t>
  </si>
  <si>
    <t>540423201517001</t>
  </si>
  <si>
    <t>540423201607002</t>
  </si>
  <si>
    <t>540423201612002</t>
  </si>
  <si>
    <t>540423201812002</t>
  </si>
  <si>
    <t>540423202116001</t>
  </si>
  <si>
    <t>540423201711001</t>
  </si>
  <si>
    <t>540423202012005</t>
  </si>
  <si>
    <t>540423201317006</t>
  </si>
  <si>
    <t>540423201417009</t>
  </si>
  <si>
    <t>540423201417010</t>
  </si>
  <si>
    <t>540423201412002</t>
  </si>
  <si>
    <t>540423202117003</t>
  </si>
  <si>
    <t>540423202012006</t>
  </si>
  <si>
    <t>540423202112001</t>
  </si>
  <si>
    <t>540423201912007</t>
  </si>
  <si>
    <t>540423201912008</t>
  </si>
  <si>
    <t>540423201812003</t>
  </si>
  <si>
    <t>540423201712006</t>
  </si>
  <si>
    <t>540423201712005</t>
  </si>
  <si>
    <t>540423201619003</t>
  </si>
  <si>
    <t>540423201316006</t>
  </si>
  <si>
    <t>540423202012003</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</si>
</sst>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0_ "/>
    <numFmt numFmtId="178" formatCode="0.00_);[Red]\(0.00\)"/>
    <numFmt numFmtId="179" formatCode="0.00_ "/>
  </numFmts>
  <fonts count="59">
    <font>
      <sz val="11"/>
      <color theme="1"/>
      <name val="宋体"/>
      <charset val="134"/>
      <scheme val="minor"/>
    </font>
    <font>
      <b/>
      <sz val="11"/>
      <color theme="1"/>
      <name val="宋体"/>
      <charset val="134"/>
      <scheme val="minor"/>
    </font>
    <font>
      <sz val="11"/>
      <color theme="1"/>
      <name val="宋体"/>
      <charset val="134"/>
      <scheme val="minor"/>
    </font>
    <font>
      <sz val="24"/>
      <color theme="1"/>
      <name val="方正小标宋简体"/>
      <charset val="134"/>
    </font>
    <font>
      <b/>
      <sz val="11"/>
      <color theme="1"/>
      <name val="仿宋_GB2312"/>
      <charset val="134"/>
    </font>
    <font>
      <sz val="11"/>
      <color theme="1"/>
      <name val="仿宋_GB2312"/>
      <charset val="134"/>
    </font>
    <font>
      <sz val="12"/>
      <color theme="1"/>
      <name val="宋体"/>
      <charset val="134"/>
      <scheme val="minor"/>
    </font>
    <font>
      <sz val="12"/>
      <color theme="1"/>
      <name val="宋体"/>
      <charset val="134"/>
    </font>
    <font>
      <sz val="10"/>
      <color theme="1"/>
      <name val="宋体"/>
      <charset val="134"/>
    </font>
    <font>
      <sz val="12"/>
      <color rgb="FFFF0000"/>
      <name val="宋体"/>
      <charset val="134"/>
      <scheme val="minor"/>
    </font>
    <font>
      <sz val="12"/>
      <name val="宋体"/>
      <charset val="134"/>
      <scheme val="minor"/>
    </font>
    <font>
      <sz val="10"/>
      <color theme="1"/>
      <name val="宋体"/>
      <charset val="134"/>
      <scheme val="minor"/>
    </font>
    <font>
      <sz val="12"/>
      <color theme="1"/>
      <name val="仿宋"/>
      <charset val="134"/>
    </font>
    <font>
      <sz val="10"/>
      <color theme="1"/>
      <name val="仿宋"/>
      <charset val="134"/>
    </font>
    <font>
      <sz val="12"/>
      <color theme="1"/>
      <name val="宋体"/>
      <charset val="134"/>
      <scheme val="major"/>
    </font>
    <font>
      <sz val="10"/>
      <color theme="1"/>
      <name val="宋体"/>
      <charset val="134"/>
      <scheme val="major"/>
    </font>
    <font>
      <sz val="11"/>
      <color theme="1"/>
      <name val="宋体"/>
      <charset val="134"/>
    </font>
    <font>
      <sz val="11"/>
      <color rgb="FFFF0000"/>
      <name val="宋体"/>
      <charset val="134"/>
    </font>
    <font>
      <sz val="22"/>
      <color theme="1"/>
      <name val="方正小标宋简体"/>
      <charset val="134"/>
    </font>
    <font>
      <b/>
      <sz val="14"/>
      <color indexed="8"/>
      <name val="仿宋_GB2312"/>
      <charset val="134"/>
    </font>
    <font>
      <b/>
      <sz val="14"/>
      <color rgb="FF000000"/>
      <name val="仿宋_GB2312"/>
      <charset val="134"/>
    </font>
    <font>
      <b/>
      <sz val="14"/>
      <name val="仿宋_GB2312"/>
      <charset val="134"/>
    </font>
    <font>
      <sz val="14"/>
      <color indexed="8"/>
      <name val="仿宋_GB2312"/>
      <charset val="134"/>
    </font>
    <font>
      <sz val="14"/>
      <color rgb="FF000000"/>
      <name val="仿宋_GB2312"/>
      <charset val="134"/>
    </font>
    <font>
      <sz val="11"/>
      <name val="宋体"/>
      <charset val="134"/>
    </font>
    <font>
      <b/>
      <sz val="16"/>
      <color theme="1"/>
      <name val="宋体"/>
      <charset val="134"/>
      <scheme val="minor"/>
    </font>
    <font>
      <sz val="12"/>
      <name val="宋体"/>
      <charset val="134"/>
    </font>
    <font>
      <sz val="36"/>
      <color theme="1"/>
      <name val="方正小标宋简体"/>
      <charset val="134"/>
    </font>
    <font>
      <b/>
      <sz val="12"/>
      <color indexed="8"/>
      <name val="仿宋_GB2312"/>
      <charset val="134"/>
    </font>
    <font>
      <sz val="12"/>
      <color indexed="8"/>
      <name val="仿宋_GB2312"/>
      <charset val="134"/>
    </font>
    <font>
      <sz val="11"/>
      <name val="宋体"/>
      <charset val="134"/>
      <scheme val="minor"/>
    </font>
    <font>
      <sz val="10"/>
      <name val="宋体"/>
      <charset val="134"/>
      <scheme val="minor"/>
    </font>
    <font>
      <sz val="26"/>
      <color theme="1"/>
      <name val="方正小标宋简体"/>
      <charset val="134"/>
    </font>
    <font>
      <sz val="18"/>
      <color theme="1"/>
      <name val="方正小标宋简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sz val="11"/>
      <color indexed="8"/>
      <name val="宋体"/>
      <charset val="134"/>
    </font>
    <font>
      <sz val="11"/>
      <color rgb="FF000000"/>
      <name val="宋体"/>
      <charset val="134"/>
    </font>
    <font>
      <sz val="9"/>
      <name val="宋体"/>
      <charset val="134"/>
    </font>
    <font>
      <b/>
      <sz val="9"/>
      <name val="宋体"/>
      <charset val="134"/>
    </font>
    <font>
      <sz val="9"/>
      <name val="宋体"/>
      <charset val="134"/>
    </font>
  </fonts>
  <fills count="36">
    <fill>
      <patternFill patternType="none"/>
    </fill>
    <fill>
      <patternFill patternType="gray125"/>
    </fill>
    <fill>
      <patternFill patternType="solid">
        <fgColor rgb="FFFFFF00"/>
        <bgColor indexed="64"/>
      </patternFill>
    </fill>
    <fill>
      <patternFill patternType="solid">
        <fgColor rgb="FFFFC000"/>
        <bgColor indexed="64"/>
      </patternFill>
    </fill>
    <fill>
      <patternFill patternType="solid">
        <fgColor theme="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auto="1"/>
      </top>
      <bottom style="thin">
        <color auto="1"/>
      </bottom>
      <diagonal/>
    </border>
    <border>
      <left style="thin">
        <color rgb="FF000000"/>
      </left>
      <right style="thin">
        <color rgb="FF000000"/>
      </right>
      <top/>
      <bottom style="thin">
        <color rgb="FF000000"/>
      </bottom>
      <diagonal/>
    </border>
    <border>
      <left style="thin">
        <color auto="1"/>
      </left>
      <right style="thin">
        <color auto="1"/>
      </right>
      <top style="thin">
        <color auto="1"/>
      </top>
      <bottom/>
      <diagonal/>
    </border>
    <border>
      <left/>
      <right/>
      <top style="thin">
        <color auto="1"/>
      </top>
      <bottom/>
      <diagonal/>
    </border>
    <border>
      <left/>
      <right/>
      <top style="thin">
        <color auto="1"/>
      </top>
      <bottom style="thin">
        <color auto="1"/>
      </bottom>
      <diagonal/>
    </border>
    <border>
      <left style="thin">
        <color auto="1"/>
      </left>
      <right style="thin">
        <color auto="1"/>
      </right>
      <top/>
      <bottom/>
      <diagonal/>
    </border>
    <border>
      <left style="thin">
        <color auto="1"/>
      </left>
      <right/>
      <top/>
      <bottom style="thin">
        <color auto="1"/>
      </bottom>
      <diagonal/>
    </border>
    <border>
      <left/>
      <right style="thin">
        <color auto="1"/>
      </right>
      <top style="thin">
        <color auto="1"/>
      </top>
      <bottom/>
      <diagonal/>
    </border>
    <border>
      <left style="thin">
        <color auto="1"/>
      </left>
      <right/>
      <top/>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76">
    <xf numFmtId="0" fontId="0" fillId="0" borderId="0"/>
    <xf numFmtId="43" fontId="2"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0" fillId="5" borderId="18" applyNumberFormat="0" applyFont="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9" fillId="0" borderId="19" applyNumberFormat="0" applyFill="0" applyAlignment="0" applyProtection="0">
      <alignment vertical="center"/>
    </xf>
    <xf numFmtId="0" fontId="40" fillId="0" borderId="19" applyNumberFormat="0" applyFill="0" applyAlignment="0" applyProtection="0">
      <alignment vertical="center"/>
    </xf>
    <xf numFmtId="0" fontId="41" fillId="0" borderId="20" applyNumberFormat="0" applyFill="0" applyAlignment="0" applyProtection="0">
      <alignment vertical="center"/>
    </xf>
    <xf numFmtId="0" fontId="41" fillId="0" borderId="0" applyNumberFormat="0" applyFill="0" applyBorder="0" applyAlignment="0" applyProtection="0">
      <alignment vertical="center"/>
    </xf>
    <xf numFmtId="0" fontId="42" fillId="6" borderId="21" applyNumberFormat="0" applyAlignment="0" applyProtection="0">
      <alignment vertical="center"/>
    </xf>
    <xf numFmtId="0" fontId="43" fillId="7" borderId="22" applyNumberFormat="0" applyAlignment="0" applyProtection="0">
      <alignment vertical="center"/>
    </xf>
    <xf numFmtId="0" fontId="44" fillId="7" borderId="21" applyNumberFormat="0" applyAlignment="0" applyProtection="0">
      <alignment vertical="center"/>
    </xf>
    <xf numFmtId="0" fontId="45" fillId="8" borderId="23" applyNumberFormat="0" applyAlignment="0" applyProtection="0">
      <alignment vertical="center"/>
    </xf>
    <xf numFmtId="0" fontId="46" fillId="0" borderId="24" applyNumberFormat="0" applyFill="0" applyAlignment="0" applyProtection="0">
      <alignment vertical="center"/>
    </xf>
    <xf numFmtId="0" fontId="47" fillId="0" borderId="25" applyNumberFormat="0" applyFill="0" applyAlignment="0" applyProtection="0">
      <alignment vertical="center"/>
    </xf>
    <xf numFmtId="0" fontId="48" fillId="9" borderId="0" applyNumberFormat="0" applyBorder="0" applyAlignment="0" applyProtection="0">
      <alignment vertical="center"/>
    </xf>
    <xf numFmtId="0" fontId="49" fillId="10" borderId="0" applyNumberFormat="0" applyBorder="0" applyAlignment="0" applyProtection="0">
      <alignment vertical="center"/>
    </xf>
    <xf numFmtId="0" fontId="50" fillId="11" borderId="0" applyNumberFormat="0" applyBorder="0" applyAlignment="0" applyProtection="0">
      <alignment vertical="center"/>
    </xf>
    <xf numFmtId="0" fontId="51" fillId="12" borderId="0" applyNumberFormat="0" applyBorder="0" applyAlignment="0" applyProtection="0">
      <alignment vertical="center"/>
    </xf>
    <xf numFmtId="0" fontId="52" fillId="13" borderId="0" applyNumberFormat="0" applyBorder="0" applyAlignment="0" applyProtection="0">
      <alignment vertical="center"/>
    </xf>
    <xf numFmtId="0" fontId="52" fillId="14" borderId="0" applyNumberFormat="0" applyBorder="0" applyAlignment="0" applyProtection="0">
      <alignment vertical="center"/>
    </xf>
    <xf numFmtId="0" fontId="51" fillId="15" borderId="0" applyNumberFormat="0" applyBorder="0" applyAlignment="0" applyProtection="0">
      <alignment vertical="center"/>
    </xf>
    <xf numFmtId="0" fontId="51" fillId="16" borderId="0" applyNumberFormat="0" applyBorder="0" applyAlignment="0" applyProtection="0">
      <alignment vertical="center"/>
    </xf>
    <xf numFmtId="0" fontId="52" fillId="17" borderId="0" applyNumberFormat="0" applyBorder="0" applyAlignment="0" applyProtection="0">
      <alignment vertical="center"/>
    </xf>
    <xf numFmtId="0" fontId="52" fillId="18" borderId="0" applyNumberFormat="0" applyBorder="0" applyAlignment="0" applyProtection="0">
      <alignment vertical="center"/>
    </xf>
    <xf numFmtId="0" fontId="51" fillId="19" borderId="0" applyNumberFormat="0" applyBorder="0" applyAlignment="0" applyProtection="0">
      <alignment vertical="center"/>
    </xf>
    <xf numFmtId="0" fontId="51" fillId="20" borderId="0" applyNumberFormat="0" applyBorder="0" applyAlignment="0" applyProtection="0">
      <alignment vertical="center"/>
    </xf>
    <xf numFmtId="0" fontId="52" fillId="21" borderId="0" applyNumberFormat="0" applyBorder="0" applyAlignment="0" applyProtection="0">
      <alignment vertical="center"/>
    </xf>
    <xf numFmtId="0" fontId="52" fillId="22" borderId="0" applyNumberFormat="0" applyBorder="0" applyAlignment="0" applyProtection="0">
      <alignment vertical="center"/>
    </xf>
    <xf numFmtId="0" fontId="51" fillId="23" borderId="0" applyNumberFormat="0" applyBorder="0" applyAlignment="0" applyProtection="0">
      <alignment vertical="center"/>
    </xf>
    <xf numFmtId="0" fontId="51" fillId="24" borderId="0" applyNumberFormat="0" applyBorder="0" applyAlignment="0" applyProtection="0">
      <alignment vertical="center"/>
    </xf>
    <xf numFmtId="0" fontId="52" fillId="25" borderId="0" applyNumberFormat="0" applyBorder="0" applyAlignment="0" applyProtection="0">
      <alignment vertical="center"/>
    </xf>
    <xf numFmtId="0" fontId="52" fillId="26" borderId="0" applyNumberFormat="0" applyBorder="0" applyAlignment="0" applyProtection="0">
      <alignment vertical="center"/>
    </xf>
    <xf numFmtId="0" fontId="51" fillId="27" borderId="0" applyNumberFormat="0" applyBorder="0" applyAlignment="0" applyProtection="0">
      <alignment vertical="center"/>
    </xf>
    <xf numFmtId="0" fontId="51" fillId="28" borderId="0" applyNumberFormat="0" applyBorder="0" applyAlignment="0" applyProtection="0">
      <alignment vertical="center"/>
    </xf>
    <xf numFmtId="0" fontId="52" fillId="29" borderId="0" applyNumberFormat="0" applyBorder="0" applyAlignment="0" applyProtection="0">
      <alignment vertical="center"/>
    </xf>
    <xf numFmtId="0" fontId="52" fillId="30" borderId="0" applyNumberFormat="0" applyBorder="0" applyAlignment="0" applyProtection="0">
      <alignment vertical="center"/>
    </xf>
    <xf numFmtId="0" fontId="51" fillId="31" borderId="0" applyNumberFormat="0" applyBorder="0" applyAlignment="0" applyProtection="0">
      <alignment vertical="center"/>
    </xf>
    <xf numFmtId="0" fontId="51" fillId="32" borderId="0" applyNumberFormat="0" applyBorder="0" applyAlignment="0" applyProtection="0">
      <alignment vertical="center"/>
    </xf>
    <xf numFmtId="0" fontId="52" fillId="33" borderId="0" applyNumberFormat="0" applyBorder="0" applyAlignment="0" applyProtection="0">
      <alignment vertical="center"/>
    </xf>
    <xf numFmtId="0" fontId="52" fillId="34" borderId="0" applyNumberFormat="0" applyBorder="0" applyAlignment="0" applyProtection="0">
      <alignment vertical="center"/>
    </xf>
    <xf numFmtId="0" fontId="51" fillId="35" borderId="0" applyNumberFormat="0" applyBorder="0" applyAlignment="0" applyProtection="0">
      <alignment vertical="center"/>
    </xf>
    <xf numFmtId="0" fontId="53" fillId="0" borderId="0"/>
    <xf numFmtId="0" fontId="54" fillId="0" borderId="0">
      <alignment vertical="center"/>
    </xf>
    <xf numFmtId="0" fontId="55" fillId="0" borderId="0">
      <alignment vertical="center"/>
    </xf>
    <xf numFmtId="0" fontId="26" fillId="0" borderId="0" applyProtection="0">
      <alignment vertical="center"/>
    </xf>
    <xf numFmtId="0" fontId="2" fillId="0" borderId="0">
      <alignment vertical="center"/>
    </xf>
    <xf numFmtId="0" fontId="2" fillId="0" borderId="0"/>
    <xf numFmtId="0" fontId="26" fillId="0" borderId="0"/>
    <xf numFmtId="0" fontId="26" fillId="0" borderId="0" applyProtection="0"/>
    <xf numFmtId="0" fontId="26" fillId="0" borderId="0">
      <protection locked="0"/>
    </xf>
    <xf numFmtId="0" fontId="26" fillId="0" borderId="0">
      <alignment vertical="center"/>
    </xf>
    <xf numFmtId="0" fontId="2" fillId="0" borderId="0">
      <alignment vertical="center"/>
    </xf>
    <xf numFmtId="0" fontId="54" fillId="0" borderId="0">
      <alignment vertical="center"/>
    </xf>
    <xf numFmtId="0" fontId="26" fillId="0" borderId="0">
      <alignment vertical="center"/>
    </xf>
    <xf numFmtId="0" fontId="2" fillId="0" borderId="0">
      <alignment vertical="center"/>
    </xf>
    <xf numFmtId="0" fontId="54" fillId="0" borderId="0">
      <alignment vertical="center"/>
    </xf>
    <xf numFmtId="0" fontId="54" fillId="0" borderId="0">
      <alignment vertical="center"/>
    </xf>
    <xf numFmtId="0" fontId="56" fillId="0" borderId="0">
      <alignment vertical="center"/>
    </xf>
    <xf numFmtId="0" fontId="26" fillId="0" borderId="0"/>
    <xf numFmtId="0" fontId="54" fillId="0" borderId="0" applyProtection="0">
      <alignment vertical="center"/>
    </xf>
    <xf numFmtId="0" fontId="56" fillId="0" borderId="0">
      <alignment vertical="center"/>
    </xf>
    <xf numFmtId="0" fontId="26" fillId="0" borderId="0">
      <alignment vertical="center"/>
    </xf>
    <xf numFmtId="0" fontId="26" fillId="0" borderId="0">
      <alignment vertical="center"/>
    </xf>
    <xf numFmtId="0" fontId="54" fillId="0" borderId="0">
      <alignment vertical="center"/>
    </xf>
    <xf numFmtId="0" fontId="53" fillId="0" borderId="0">
      <alignment vertical="center"/>
    </xf>
    <xf numFmtId="0" fontId="53" fillId="0" borderId="0">
      <protection locked="0"/>
    </xf>
    <xf numFmtId="43" fontId="2" fillId="0" borderId="0">
      <alignment vertical="center"/>
    </xf>
    <xf numFmtId="43" fontId="26" fillId="0" borderId="0" applyFont="0" applyFill="0" applyBorder="0" applyAlignment="0" applyProtection="0">
      <alignment vertical="center"/>
    </xf>
  </cellStyleXfs>
  <cellXfs count="297">
    <xf numFmtId="0" fontId="0" fillId="0" borderId="0" xfId="0"/>
    <xf numFmtId="43" fontId="0" fillId="0" borderId="0" xfId="1" applyFont="1" applyAlignment="1"/>
    <xf numFmtId="43" fontId="0" fillId="0" borderId="0" xfId="0" applyNumberFormat="1"/>
    <xf numFmtId="0" fontId="1" fillId="0" borderId="0" xfId="0" applyFont="1" applyAlignment="1">
      <alignment horizontal="center"/>
    </xf>
    <xf numFmtId="49" fontId="1" fillId="0" borderId="0" xfId="0" applyNumberFormat="1" applyFont="1" applyAlignment="1">
      <alignment horizontal="center"/>
    </xf>
    <xf numFmtId="49" fontId="1" fillId="0" borderId="0" xfId="0" applyNumberFormat="1" applyFont="1"/>
    <xf numFmtId="0" fontId="0" fillId="0" borderId="0" xfId="0" applyAlignment="1">
      <alignment horizontal="left" vertical="center"/>
    </xf>
    <xf numFmtId="0" fontId="2" fillId="0" borderId="0" xfId="59">
      <alignment vertical="center"/>
    </xf>
    <xf numFmtId="0" fontId="2" fillId="2" borderId="0" xfId="59" applyFill="1">
      <alignment vertical="center"/>
    </xf>
    <xf numFmtId="0" fontId="2" fillId="0" borderId="1" xfId="59" applyBorder="1">
      <alignment vertical="center"/>
    </xf>
    <xf numFmtId="49" fontId="2" fillId="0" borderId="0" xfId="59" applyNumberFormat="1" applyFill="1">
      <alignment vertical="center"/>
    </xf>
    <xf numFmtId="0" fontId="2" fillId="0" borderId="0" xfId="59" applyFill="1">
      <alignment vertical="center"/>
    </xf>
    <xf numFmtId="0" fontId="3" fillId="0" borderId="2" xfId="59" applyFont="1" applyFill="1" applyBorder="1" applyAlignment="1">
      <alignment horizontal="center" vertical="center" wrapText="1"/>
    </xf>
    <xf numFmtId="49" fontId="4" fillId="0" borderId="1" xfId="59" applyNumberFormat="1" applyFont="1" applyFill="1" applyBorder="1" applyAlignment="1">
      <alignment horizontal="center" vertical="center" wrapText="1"/>
    </xf>
    <xf numFmtId="4" fontId="4" fillId="0" borderId="1" xfId="59" applyNumberFormat="1" applyFont="1" applyFill="1" applyBorder="1" applyAlignment="1">
      <alignment horizontal="center" vertical="center" wrapText="1"/>
    </xf>
    <xf numFmtId="4" fontId="4" fillId="0" borderId="3" xfId="59" applyNumberFormat="1" applyFont="1" applyFill="1" applyBorder="1" applyAlignment="1">
      <alignment horizontal="center" vertical="center" wrapText="1"/>
    </xf>
    <xf numFmtId="4" fontId="4" fillId="0" borderId="4" xfId="59" applyNumberFormat="1" applyFont="1" applyFill="1" applyBorder="1" applyAlignment="1">
      <alignment vertical="center" wrapText="1"/>
    </xf>
    <xf numFmtId="49" fontId="5" fillId="0" borderId="1" xfId="59" applyNumberFormat="1" applyFont="1" applyFill="1" applyBorder="1" applyAlignment="1">
      <alignment horizontal="center" vertical="center" wrapText="1"/>
    </xf>
    <xf numFmtId="4" fontId="5" fillId="0" borderId="1" xfId="59" applyNumberFormat="1" applyFont="1" applyFill="1" applyBorder="1" applyAlignment="1">
      <alignment horizontal="center" vertical="center" wrapText="1"/>
    </xf>
    <xf numFmtId="4" fontId="5" fillId="0" borderId="5" xfId="59" applyNumberFormat="1" applyFont="1" applyFill="1" applyBorder="1" applyAlignment="1">
      <alignment vertical="center" wrapText="1"/>
    </xf>
    <xf numFmtId="4" fontId="5" fillId="0" borderId="1" xfId="59" applyNumberFormat="1" applyFont="1" applyFill="1" applyBorder="1" applyAlignment="1">
      <alignment vertical="center" wrapText="1"/>
    </xf>
    <xf numFmtId="4" fontId="5" fillId="0" borderId="6" xfId="59" applyNumberFormat="1" applyFont="1" applyFill="1" applyBorder="1" applyAlignment="1">
      <alignment horizontal="center" vertical="center" wrapText="1"/>
    </xf>
    <xf numFmtId="4" fontId="5" fillId="2" borderId="6" xfId="59" applyNumberFormat="1" applyFont="1" applyFill="1" applyBorder="1" applyAlignment="1">
      <alignment horizontal="center" vertical="center" wrapText="1"/>
    </xf>
    <xf numFmtId="4" fontId="4" fillId="0" borderId="6" xfId="59" applyNumberFormat="1" applyFont="1" applyFill="1" applyBorder="1" applyAlignment="1">
      <alignment horizontal="center" vertical="center" wrapText="1"/>
    </xf>
    <xf numFmtId="0" fontId="0" fillId="0" borderId="0" xfId="59" applyFont="1" applyFill="1" applyAlignment="1">
      <alignment horizontal="center" vertical="center" wrapText="1"/>
    </xf>
    <xf numFmtId="176" fontId="6" fillId="0" borderId="7" xfId="54" applyNumberFormat="1" applyFont="1" applyFill="1" applyBorder="1" applyAlignment="1">
      <alignment horizontal="center" vertical="center"/>
    </xf>
    <xf numFmtId="0" fontId="6" fillId="0" borderId="7" xfId="54" applyFont="1" applyFill="1" applyBorder="1" applyAlignment="1">
      <alignment horizontal="center" vertical="center"/>
    </xf>
    <xf numFmtId="0" fontId="6" fillId="0" borderId="8" xfId="59" applyFont="1" applyFill="1" applyBorder="1" applyAlignment="1">
      <alignment horizontal="center" vertical="center"/>
    </xf>
    <xf numFmtId="0" fontId="7" fillId="0" borderId="9" xfId="54" applyFont="1" applyFill="1" applyBorder="1" applyAlignment="1">
      <alignment horizontal="center" vertical="center" wrapText="1"/>
    </xf>
    <xf numFmtId="0" fontId="7" fillId="0" borderId="7" xfId="54" applyFont="1" applyFill="1" applyBorder="1" applyAlignment="1">
      <alignment horizontal="center" vertical="center" wrapText="1"/>
    </xf>
    <xf numFmtId="0" fontId="7" fillId="0" borderId="7" xfId="54" applyFont="1" applyFill="1" applyBorder="1" applyAlignment="1">
      <alignment horizontal="left" vertical="center" wrapText="1"/>
    </xf>
    <xf numFmtId="43" fontId="7" fillId="0" borderId="7" xfId="74" applyNumberFormat="1" applyFont="1" applyFill="1" applyBorder="1" applyAlignment="1">
      <alignment horizontal="right" vertical="center" wrapText="1"/>
    </xf>
    <xf numFmtId="43" fontId="6" fillId="0" borderId="7" xfId="74" applyNumberFormat="1" applyFont="1" applyFill="1" applyBorder="1" applyAlignment="1">
      <alignment horizontal="right" vertical="center"/>
    </xf>
    <xf numFmtId="43" fontId="6" fillId="0" borderId="7" xfId="54" applyNumberFormat="1" applyFont="1" applyFill="1" applyBorder="1" applyAlignment="1">
      <alignment horizontal="right" vertical="center" wrapText="1"/>
    </xf>
    <xf numFmtId="43" fontId="6" fillId="0" borderId="7" xfId="54" applyNumberFormat="1" applyFont="1" applyFill="1" applyBorder="1" applyAlignment="1">
      <alignment horizontal="right" vertical="center"/>
    </xf>
    <xf numFmtId="0" fontId="6" fillId="0" borderId="7" xfId="54" applyFont="1" applyFill="1" applyBorder="1" applyAlignment="1">
      <alignment horizontal="left" vertical="center"/>
    </xf>
    <xf numFmtId="177" fontId="2" fillId="0" borderId="0" xfId="59" applyNumberFormat="1" applyFill="1">
      <alignment vertical="center"/>
    </xf>
    <xf numFmtId="0" fontId="6" fillId="0" borderId="7" xfId="54" applyFont="1" applyFill="1" applyBorder="1" applyAlignment="1">
      <alignment horizontal="left" vertical="center" wrapText="1"/>
    </xf>
    <xf numFmtId="43" fontId="6" fillId="0" borderId="7" xfId="54" applyNumberFormat="1" applyFont="1" applyFill="1" applyBorder="1" applyAlignment="1">
      <alignment horizontal="center" vertical="center"/>
    </xf>
    <xf numFmtId="0" fontId="8" fillId="0" borderId="7" xfId="54" applyFont="1" applyFill="1" applyBorder="1" applyAlignment="1">
      <alignment horizontal="center" vertical="center" wrapText="1"/>
    </xf>
    <xf numFmtId="49" fontId="6" fillId="0" borderId="7" xfId="54" applyNumberFormat="1" applyFont="1" applyFill="1" applyBorder="1" applyAlignment="1">
      <alignment horizontal="center" vertical="center"/>
    </xf>
    <xf numFmtId="0" fontId="7" fillId="0" borderId="7" xfId="65" applyFont="1" applyFill="1" applyBorder="1" applyAlignment="1">
      <alignment horizontal="center" vertical="center" wrapText="1"/>
    </xf>
    <xf numFmtId="0" fontId="9" fillId="0" borderId="7" xfId="54" applyFont="1" applyFill="1" applyBorder="1" applyAlignment="1">
      <alignment horizontal="center" vertical="center"/>
    </xf>
    <xf numFmtId="0" fontId="7" fillId="0" borderId="7" xfId="61" applyFont="1" applyFill="1" applyBorder="1" applyAlignment="1">
      <alignment horizontal="center" vertical="center" wrapText="1"/>
    </xf>
    <xf numFmtId="0" fontId="8" fillId="0" borderId="7" xfId="61" applyFont="1" applyFill="1" applyBorder="1" applyAlignment="1">
      <alignment horizontal="center" vertical="center" wrapText="1"/>
    </xf>
    <xf numFmtId="0" fontId="7" fillId="0" borderId="7" xfId="68" applyFont="1" applyFill="1" applyBorder="1" applyAlignment="1">
      <alignment horizontal="center" vertical="center" wrapText="1"/>
    </xf>
    <xf numFmtId="0" fontId="7" fillId="0" borderId="7" xfId="66" applyFont="1" applyFill="1" applyBorder="1" applyAlignment="1">
      <alignment horizontal="center" vertical="center" wrapText="1"/>
    </xf>
    <xf numFmtId="0" fontId="7" fillId="0" borderId="7" xfId="58" applyFont="1" applyFill="1" applyBorder="1" applyAlignment="1">
      <alignment horizontal="center" vertical="center" wrapText="1"/>
    </xf>
    <xf numFmtId="0" fontId="7" fillId="3" borderId="7" xfId="54" applyFont="1" applyFill="1" applyBorder="1" applyAlignment="1">
      <alignment horizontal="center" vertical="center" wrapText="1"/>
    </xf>
    <xf numFmtId="0" fontId="10" fillId="0" borderId="7" xfId="54" applyFont="1" applyFill="1" applyBorder="1" applyAlignment="1">
      <alignment horizontal="center" vertical="center"/>
    </xf>
    <xf numFmtId="0" fontId="8" fillId="0" borderId="7" xfId="54" applyFont="1" applyFill="1" applyBorder="1" applyAlignment="1">
      <alignment horizontal="center" vertical="center"/>
    </xf>
    <xf numFmtId="0" fontId="11" fillId="0" borderId="7" xfId="54" applyFont="1" applyFill="1" applyBorder="1" applyAlignment="1">
      <alignment horizontal="center" vertical="center"/>
    </xf>
    <xf numFmtId="0" fontId="8" fillId="3" borderId="7" xfId="54" applyFont="1" applyFill="1" applyBorder="1" applyAlignment="1">
      <alignment horizontal="center" vertical="center"/>
    </xf>
    <xf numFmtId="0" fontId="7" fillId="0" borderId="7" xfId="71" applyFont="1" applyFill="1" applyBorder="1" applyAlignment="1">
      <alignment horizontal="center" vertical="center" wrapText="1"/>
    </xf>
    <xf numFmtId="0" fontId="12" fillId="0" borderId="7" xfId="69" applyFont="1" applyFill="1" applyBorder="1" applyAlignment="1">
      <alignment horizontal="center" vertical="center" wrapText="1"/>
    </xf>
    <xf numFmtId="0" fontId="12" fillId="0" borderId="7" xfId="54" applyFont="1" applyFill="1" applyBorder="1" applyAlignment="1">
      <alignment horizontal="center" vertical="center" wrapText="1"/>
    </xf>
    <xf numFmtId="0" fontId="13" fillId="3" borderId="7" xfId="54" applyFont="1" applyFill="1" applyBorder="1" applyAlignment="1">
      <alignment horizontal="center" vertical="center" wrapText="1"/>
    </xf>
    <xf numFmtId="0" fontId="13" fillId="0" borderId="7" xfId="54" applyFont="1" applyFill="1" applyBorder="1" applyAlignment="1">
      <alignment horizontal="center" vertical="center" wrapText="1"/>
    </xf>
    <xf numFmtId="0" fontId="12" fillId="0" borderId="7" xfId="71" applyFont="1" applyFill="1" applyBorder="1" applyAlignment="1">
      <alignment horizontal="center" vertical="center" wrapText="1"/>
    </xf>
    <xf numFmtId="0" fontId="12" fillId="3" borderId="7" xfId="54" applyFont="1" applyFill="1" applyBorder="1" applyAlignment="1">
      <alignment horizontal="center" vertical="center" wrapText="1"/>
    </xf>
    <xf numFmtId="178" fontId="7" fillId="0" borderId="7" xfId="54" applyNumberFormat="1" applyFont="1" applyFill="1" applyBorder="1" applyAlignment="1">
      <alignment horizontal="center" vertical="center"/>
    </xf>
    <xf numFmtId="0" fontId="14" fillId="0" borderId="7" xfId="54" applyFont="1" applyFill="1" applyBorder="1" applyAlignment="1">
      <alignment horizontal="center" vertical="center" wrapText="1"/>
    </xf>
    <xf numFmtId="0" fontId="7" fillId="0" borderId="7" xfId="54" applyFont="1" applyFill="1" applyBorder="1" applyAlignment="1">
      <alignment horizontal="center" vertical="center"/>
    </xf>
    <xf numFmtId="0" fontId="15" fillId="0" borderId="7" xfId="54" applyFont="1" applyFill="1" applyBorder="1" applyAlignment="1">
      <alignment horizontal="center" vertical="center" wrapText="1"/>
    </xf>
    <xf numFmtId="0" fontId="6" fillId="0" borderId="7" xfId="54" applyFont="1" applyFill="1" applyBorder="1" applyAlignment="1">
      <alignment horizontal="center" vertical="center" wrapText="1"/>
    </xf>
    <xf numFmtId="0" fontId="16" fillId="0" borderId="7" xfId="54" applyFont="1" applyFill="1" applyBorder="1" applyAlignment="1">
      <alignment horizontal="left" vertical="center" wrapText="1"/>
    </xf>
    <xf numFmtId="0" fontId="7" fillId="0" borderId="7" xfId="67" applyFont="1" applyFill="1" applyBorder="1" applyAlignment="1">
      <alignment horizontal="center" vertical="center" wrapText="1"/>
    </xf>
    <xf numFmtId="0" fontId="8" fillId="0" borderId="7" xfId="67" applyFont="1" applyFill="1" applyBorder="1" applyAlignment="1">
      <alignment horizontal="left" vertical="center" wrapText="1"/>
    </xf>
    <xf numFmtId="49" fontId="7" fillId="0" borderId="7" xfId="49" applyNumberFormat="1" applyFont="1" applyFill="1" applyBorder="1" applyAlignment="1">
      <alignment horizontal="center" vertical="center" wrapText="1"/>
    </xf>
    <xf numFmtId="0" fontId="7" fillId="3" borderId="7" xfId="67" applyFont="1" applyFill="1" applyBorder="1" applyAlignment="1">
      <alignment horizontal="center" vertical="center" wrapText="1"/>
    </xf>
    <xf numFmtId="0" fontId="8" fillId="0" borderId="7" xfId="63" applyFont="1" applyFill="1" applyBorder="1" applyAlignment="1">
      <alignment horizontal="left" vertical="center" wrapText="1"/>
    </xf>
    <xf numFmtId="179" fontId="7" fillId="0" borderId="7" xfId="63" applyNumberFormat="1" applyFont="1" applyFill="1" applyBorder="1" applyAlignment="1">
      <alignment horizontal="center" vertical="center" wrapText="1"/>
    </xf>
    <xf numFmtId="0" fontId="7" fillId="0" borderId="7" xfId="63" applyFont="1" applyFill="1" applyBorder="1" applyAlignment="1">
      <alignment horizontal="center" vertical="center" wrapText="1"/>
    </xf>
    <xf numFmtId="0" fontId="8" fillId="0" borderId="7" xfId="54" applyFont="1" applyFill="1" applyBorder="1" applyAlignment="1">
      <alignment horizontal="left" vertical="center" wrapText="1"/>
    </xf>
    <xf numFmtId="179" fontId="8" fillId="0" borderId="7" xfId="63" applyNumberFormat="1" applyFont="1" applyFill="1" applyBorder="1" applyAlignment="1">
      <alignment horizontal="left" vertical="center" wrapText="1"/>
    </xf>
    <xf numFmtId="0" fontId="7" fillId="0" borderId="7" xfId="55" applyFont="1" applyFill="1" applyBorder="1" applyAlignment="1">
      <alignment horizontal="center" vertical="center" wrapText="1"/>
    </xf>
    <xf numFmtId="0" fontId="8" fillId="0" borderId="7" xfId="55" applyFont="1" applyFill="1" applyBorder="1" applyAlignment="1">
      <alignment horizontal="center" vertical="center" wrapText="1"/>
    </xf>
    <xf numFmtId="0" fontId="8" fillId="0" borderId="7" xfId="55" applyFont="1" applyFill="1" applyBorder="1" applyAlignment="1">
      <alignment horizontal="left" vertical="center" wrapText="1"/>
    </xf>
    <xf numFmtId="0" fontId="11" fillId="0" borderId="7" xfId="54" applyFont="1" applyFill="1" applyBorder="1" applyAlignment="1">
      <alignment horizontal="left" vertical="center" wrapText="1"/>
    </xf>
    <xf numFmtId="179" fontId="7" fillId="0" borderId="7" xfId="54" applyNumberFormat="1" applyFont="1" applyFill="1" applyBorder="1" applyAlignment="1">
      <alignment horizontal="center" vertical="center" wrapText="1"/>
    </xf>
    <xf numFmtId="0" fontId="8" fillId="3" borderId="7" xfId="54" applyFont="1" applyFill="1" applyBorder="1" applyAlignment="1">
      <alignment horizontal="center" vertical="center" wrapText="1"/>
    </xf>
    <xf numFmtId="0" fontId="2" fillId="0" borderId="7" xfId="54" applyFill="1" applyBorder="1" applyAlignment="1">
      <alignment horizontal="center" vertical="center" wrapText="1"/>
    </xf>
    <xf numFmtId="0" fontId="2" fillId="0" borderId="7" xfId="54" applyFill="1" applyBorder="1" applyAlignment="1">
      <alignment horizontal="left" vertical="center" wrapText="1"/>
    </xf>
    <xf numFmtId="0" fontId="11" fillId="0" borderId="7" xfId="54" applyFont="1" applyFill="1" applyBorder="1" applyAlignment="1">
      <alignment horizontal="center" vertical="center" wrapText="1"/>
    </xf>
    <xf numFmtId="0" fontId="16" fillId="0" borderId="7" xfId="54" applyFont="1" applyFill="1" applyBorder="1" applyAlignment="1">
      <alignment horizontal="center" vertical="center" wrapText="1"/>
    </xf>
    <xf numFmtId="0" fontId="2" fillId="0" borderId="7" xfId="54" applyFill="1" applyBorder="1" applyAlignment="1">
      <alignment horizontal="center" vertical="center"/>
    </xf>
    <xf numFmtId="0" fontId="16" fillId="0" borderId="7" xfId="54" applyFont="1" applyFill="1" applyBorder="1" applyAlignment="1">
      <alignment horizontal="center" vertical="center"/>
    </xf>
    <xf numFmtId="0" fontId="16" fillId="0" borderId="7" xfId="54" applyFont="1" applyFill="1" applyBorder="1" applyAlignment="1">
      <alignment horizontal="left" vertical="center"/>
    </xf>
    <xf numFmtId="0" fontId="2" fillId="0" borderId="7" xfId="54" applyFill="1" applyBorder="1" applyAlignment="1">
      <alignment horizontal="left" vertical="center"/>
    </xf>
    <xf numFmtId="178" fontId="7" fillId="2" borderId="7" xfId="54" applyNumberFormat="1" applyFont="1" applyFill="1" applyBorder="1" applyAlignment="1">
      <alignment horizontal="center" vertical="center"/>
    </xf>
    <xf numFmtId="0" fontId="6" fillId="2" borderId="8" xfId="59" applyFont="1" applyFill="1" applyBorder="1" applyAlignment="1">
      <alignment horizontal="center" vertical="center"/>
    </xf>
    <xf numFmtId="0" fontId="16" fillId="2" borderId="7" xfId="54" applyFont="1" applyFill="1" applyBorder="1" applyAlignment="1">
      <alignment horizontal="center" vertical="center"/>
    </xf>
    <xf numFmtId="0" fontId="2" fillId="2" borderId="7" xfId="54" applyFill="1" applyBorder="1" applyAlignment="1">
      <alignment horizontal="center" vertical="center"/>
    </xf>
    <xf numFmtId="0" fontId="16" fillId="2" borderId="7" xfId="54" applyFont="1" applyFill="1" applyBorder="1" applyAlignment="1">
      <alignment horizontal="left" vertical="center" wrapText="1"/>
    </xf>
    <xf numFmtId="0" fontId="2" fillId="3" borderId="7" xfId="54" applyFill="1" applyBorder="1" applyAlignment="1">
      <alignment horizontal="center" vertical="center"/>
    </xf>
    <xf numFmtId="0" fontId="17" fillId="2" borderId="7" xfId="54" applyFont="1" applyFill="1" applyBorder="1" applyAlignment="1">
      <alignment horizontal="center" vertical="center"/>
    </xf>
    <xf numFmtId="177" fontId="7" fillId="0" borderId="7" xfId="74" applyNumberFormat="1" applyFont="1" applyFill="1" applyBorder="1" applyAlignment="1">
      <alignment horizontal="right" vertical="center" wrapText="1"/>
    </xf>
    <xf numFmtId="177" fontId="2" fillId="0" borderId="7" xfId="54" applyNumberFormat="1" applyFill="1" applyBorder="1" applyAlignment="1">
      <alignment horizontal="right" vertical="center"/>
    </xf>
    <xf numFmtId="0" fontId="6" fillId="0" borderId="7" xfId="54" applyFont="1" applyFill="1" applyBorder="1" applyAlignment="1">
      <alignment vertical="center"/>
    </xf>
    <xf numFmtId="0" fontId="2" fillId="0" borderId="7" xfId="54" applyFill="1" applyBorder="1" applyAlignment="1">
      <alignment vertical="center" wrapText="1"/>
    </xf>
    <xf numFmtId="43" fontId="2" fillId="0" borderId="0" xfId="59" applyNumberFormat="1" applyFill="1">
      <alignment vertical="center"/>
    </xf>
    <xf numFmtId="0" fontId="16" fillId="0" borderId="0" xfId="54" applyFont="1" applyAlignment="1">
      <alignment vertical="center"/>
    </xf>
    <xf numFmtId="49" fontId="2" fillId="0" borderId="0" xfId="59" applyNumberFormat="1">
      <alignment vertical="center"/>
    </xf>
    <xf numFmtId="176" fontId="2" fillId="0" borderId="0" xfId="59" applyNumberFormat="1">
      <alignment vertical="center"/>
    </xf>
    <xf numFmtId="43" fontId="2" fillId="0" borderId="0" xfId="59" applyNumberFormat="1">
      <alignment vertical="center"/>
    </xf>
    <xf numFmtId="14" fontId="2" fillId="0" borderId="0" xfId="59" applyNumberFormat="1">
      <alignment vertical="center"/>
    </xf>
    <xf numFmtId="49" fontId="18" fillId="0" borderId="0" xfId="59" applyNumberFormat="1" applyFont="1" applyAlignment="1">
      <alignment horizontal="center" vertical="center" wrapText="1"/>
    </xf>
    <xf numFmtId="0" fontId="18" fillId="0" borderId="0" xfId="59" applyFont="1" applyAlignment="1">
      <alignment horizontal="center" vertical="center"/>
    </xf>
    <xf numFmtId="176" fontId="18" fillId="0" borderId="0" xfId="59" applyNumberFormat="1" applyFont="1" applyAlignment="1">
      <alignment horizontal="center" vertical="center"/>
    </xf>
    <xf numFmtId="43" fontId="18" fillId="0" borderId="0" xfId="59" applyNumberFormat="1" applyFont="1" applyAlignment="1">
      <alignment horizontal="center" vertical="center"/>
    </xf>
    <xf numFmtId="49" fontId="19" fillId="0" borderId="10" xfId="59" applyNumberFormat="1" applyFont="1" applyBorder="1" applyAlignment="1">
      <alignment horizontal="center" vertical="center" wrapText="1"/>
    </xf>
    <xf numFmtId="4" fontId="19" fillId="0" borderId="10" xfId="59" applyNumberFormat="1" applyFont="1" applyBorder="1" applyAlignment="1">
      <alignment horizontal="center" vertical="center" wrapText="1"/>
    </xf>
    <xf numFmtId="176" fontId="19" fillId="0" borderId="10" xfId="59" applyNumberFormat="1" applyFont="1" applyBorder="1" applyAlignment="1">
      <alignment horizontal="center" vertical="center" wrapText="1"/>
    </xf>
    <xf numFmtId="4" fontId="19" fillId="0" borderId="1" xfId="59" applyNumberFormat="1" applyFont="1" applyBorder="1" applyAlignment="1">
      <alignment horizontal="center" vertical="center" wrapText="1"/>
    </xf>
    <xf numFmtId="4" fontId="20" fillId="0" borderId="11" xfId="59" applyNumberFormat="1" applyFont="1" applyBorder="1" applyAlignment="1">
      <alignment horizontal="center" vertical="center" wrapText="1"/>
    </xf>
    <xf numFmtId="43" fontId="20" fillId="0" borderId="12" xfId="59" applyNumberFormat="1" applyFont="1" applyBorder="1" applyAlignment="1">
      <alignment horizontal="center" vertical="center" wrapText="1"/>
    </xf>
    <xf numFmtId="4" fontId="20" fillId="0" borderId="12" xfId="59" applyNumberFormat="1" applyFont="1" applyBorder="1" applyAlignment="1">
      <alignment horizontal="center" vertical="center" wrapText="1"/>
    </xf>
    <xf numFmtId="43" fontId="20" fillId="0" borderId="4" xfId="59" applyNumberFormat="1" applyFont="1" applyBorder="1" applyAlignment="1">
      <alignment horizontal="center" vertical="center" wrapText="1"/>
    </xf>
    <xf numFmtId="0" fontId="21" fillId="0" borderId="10" xfId="59" applyFont="1" applyBorder="1" applyAlignment="1">
      <alignment horizontal="center" vertical="center" wrapText="1"/>
    </xf>
    <xf numFmtId="49" fontId="19" fillId="0" borderId="13" xfId="59" applyNumberFormat="1" applyFont="1" applyBorder="1" applyAlignment="1">
      <alignment horizontal="center" vertical="center" wrapText="1"/>
    </xf>
    <xf numFmtId="4" fontId="19" fillId="0" borderId="13" xfId="59" applyNumberFormat="1" applyFont="1" applyBorder="1" applyAlignment="1">
      <alignment horizontal="center" vertical="center" wrapText="1"/>
    </xf>
    <xf numFmtId="176" fontId="19" fillId="0" borderId="13" xfId="59" applyNumberFormat="1" applyFont="1" applyBorder="1" applyAlignment="1">
      <alignment horizontal="center" vertical="center" wrapText="1"/>
    </xf>
    <xf numFmtId="4" fontId="19" fillId="0" borderId="4" xfId="59" applyNumberFormat="1" applyFont="1" applyBorder="1" applyAlignment="1">
      <alignment horizontal="center" vertical="center" wrapText="1"/>
    </xf>
    <xf numFmtId="43" fontId="19" fillId="0" borderId="11" xfId="59" applyNumberFormat="1" applyFont="1" applyBorder="1" applyAlignment="1">
      <alignment horizontal="center" vertical="center" wrapText="1"/>
    </xf>
    <xf numFmtId="43" fontId="19" fillId="0" borderId="1" xfId="59" applyNumberFormat="1" applyFont="1" applyBorder="1" applyAlignment="1">
      <alignment horizontal="center" vertical="center" wrapText="1"/>
    </xf>
    <xf numFmtId="0" fontId="21" fillId="0" borderId="13" xfId="59" applyFont="1" applyBorder="1" applyAlignment="1">
      <alignment horizontal="center" vertical="center" wrapText="1"/>
    </xf>
    <xf numFmtId="49" fontId="19" fillId="0" borderId="6" xfId="59" applyNumberFormat="1" applyFont="1" applyBorder="1" applyAlignment="1">
      <alignment horizontal="center" vertical="center" wrapText="1"/>
    </xf>
    <xf numFmtId="4" fontId="19" fillId="0" borderId="6" xfId="59" applyNumberFormat="1" applyFont="1" applyBorder="1" applyAlignment="1">
      <alignment horizontal="center" vertical="center" wrapText="1"/>
    </xf>
    <xf numFmtId="176" fontId="19" fillId="0" borderId="6" xfId="59" applyNumberFormat="1" applyFont="1" applyBorder="1" applyAlignment="1">
      <alignment horizontal="center" vertical="center" wrapText="1"/>
    </xf>
    <xf numFmtId="43" fontId="19" fillId="0" borderId="2" xfId="59" applyNumberFormat="1" applyFont="1" applyBorder="1" applyAlignment="1">
      <alignment horizontal="center" vertical="center" wrapText="1"/>
    </xf>
    <xf numFmtId="0" fontId="21" fillId="0" borderId="6" xfId="59" applyFont="1" applyBorder="1" applyAlignment="1">
      <alignment horizontal="center" vertical="center" wrapText="1"/>
    </xf>
    <xf numFmtId="49" fontId="22" fillId="0" borderId="6" xfId="59" applyNumberFormat="1" applyFont="1" applyBorder="1" applyAlignment="1">
      <alignment horizontal="center" vertical="center" wrapText="1"/>
    </xf>
    <xf numFmtId="4" fontId="22" fillId="0" borderId="6" xfId="59" applyNumberFormat="1" applyFont="1" applyBorder="1" applyAlignment="1">
      <alignment horizontal="center" vertical="center" wrapText="1"/>
    </xf>
    <xf numFmtId="176" fontId="22" fillId="0" borderId="6" xfId="59" applyNumberFormat="1" applyFont="1" applyBorder="1" applyAlignment="1">
      <alignment horizontal="center" vertical="center" wrapText="1"/>
    </xf>
    <xf numFmtId="4" fontId="22" fillId="0" borderId="14" xfId="59" applyNumberFormat="1" applyFont="1" applyBorder="1" applyAlignment="1">
      <alignment horizontal="center" vertical="center" wrapText="1"/>
    </xf>
    <xf numFmtId="4" fontId="23" fillId="0" borderId="3" xfId="59" applyNumberFormat="1" applyFont="1" applyBorder="1" applyAlignment="1">
      <alignment horizontal="center" vertical="center" wrapText="1"/>
    </xf>
    <xf numFmtId="4" fontId="19" fillId="0" borderId="3" xfId="59" applyNumberFormat="1" applyFont="1" applyFill="1" applyBorder="1" applyAlignment="1">
      <alignment horizontal="center" vertical="center" wrapText="1"/>
    </xf>
    <xf numFmtId="43" fontId="19" fillId="0" borderId="3" xfId="59" applyNumberFormat="1" applyFont="1" applyBorder="1" applyAlignment="1">
      <alignment horizontal="center" vertical="center" wrapText="1"/>
    </xf>
    <xf numFmtId="0" fontId="0" fillId="0" borderId="0" xfId="59" applyFont="1" applyAlignment="1">
      <alignment vertical="center" wrapText="1"/>
    </xf>
    <xf numFmtId="0" fontId="16" fillId="0" borderId="1" xfId="54" applyFont="1" applyFill="1" applyBorder="1" applyAlignment="1">
      <alignment vertical="center"/>
    </xf>
    <xf numFmtId="0" fontId="16" fillId="0" borderId="1" xfId="54" applyFont="1" applyFill="1" applyBorder="1" applyAlignment="1">
      <alignment horizontal="center" vertical="center"/>
    </xf>
    <xf numFmtId="43" fontId="16" fillId="0" borderId="1" xfId="74" applyFont="1" applyFill="1" applyBorder="1">
      <alignment vertical="center"/>
    </xf>
    <xf numFmtId="43" fontId="16" fillId="0" borderId="1" xfId="74" applyNumberFormat="1" applyFont="1" applyFill="1" applyBorder="1">
      <alignment vertical="center"/>
    </xf>
    <xf numFmtId="0" fontId="16" fillId="0" borderId="1" xfId="54" applyNumberFormat="1" applyFont="1" applyFill="1" applyBorder="1" applyAlignment="1">
      <alignment horizontal="left" vertical="center"/>
    </xf>
    <xf numFmtId="43" fontId="16" fillId="0" borderId="1" xfId="54" applyNumberFormat="1" applyFont="1" applyFill="1" applyBorder="1" applyAlignment="1">
      <alignment horizontal="left" vertical="center"/>
    </xf>
    <xf numFmtId="43" fontId="16" fillId="0" borderId="1" xfId="54" applyNumberFormat="1" applyFont="1" applyFill="1" applyBorder="1" applyAlignment="1">
      <alignment vertical="center"/>
    </xf>
    <xf numFmtId="14" fontId="16" fillId="0" borderId="0" xfId="54" applyNumberFormat="1" applyFont="1" applyFill="1" applyAlignment="1">
      <alignment horizontal="left" vertical="center"/>
    </xf>
    <xf numFmtId="43" fontId="16" fillId="0" borderId="0" xfId="54" applyNumberFormat="1" applyFont="1" applyAlignment="1">
      <alignment vertical="center"/>
    </xf>
    <xf numFmtId="0" fontId="16" fillId="0" borderId="1" xfId="54" applyNumberFormat="1" applyFont="1" applyFill="1" applyBorder="1" applyAlignment="1">
      <alignment horizontal="left" vertical="center" wrapText="1"/>
    </xf>
    <xf numFmtId="43" fontId="16" fillId="0" borderId="1" xfId="54" applyNumberFormat="1" applyFont="1" applyFill="1" applyBorder="1" applyAlignment="1">
      <alignment horizontal="left" vertical="center" wrapText="1"/>
    </xf>
    <xf numFmtId="0" fontId="16" fillId="2" borderId="1" xfId="54" applyFont="1" applyFill="1" applyBorder="1" applyAlignment="1">
      <alignment vertical="center"/>
    </xf>
    <xf numFmtId="0" fontId="16" fillId="2" borderId="1" xfId="54" applyFont="1" applyFill="1" applyBorder="1" applyAlignment="1">
      <alignment horizontal="center" vertical="center"/>
    </xf>
    <xf numFmtId="43" fontId="16" fillId="2" borderId="1" xfId="74" applyFont="1" applyFill="1" applyBorder="1">
      <alignment vertical="center"/>
    </xf>
    <xf numFmtId="43" fontId="16" fillId="2" borderId="1" xfId="74" applyNumberFormat="1" applyFont="1" applyFill="1" applyBorder="1">
      <alignment vertical="center"/>
    </xf>
    <xf numFmtId="0" fontId="16" fillId="2" borderId="1" xfId="54" applyNumberFormat="1" applyFont="1" applyFill="1" applyBorder="1" applyAlignment="1">
      <alignment horizontal="left" vertical="center"/>
    </xf>
    <xf numFmtId="43" fontId="16" fillId="2" borderId="1" xfId="54" applyNumberFormat="1" applyFont="1" applyFill="1" applyBorder="1" applyAlignment="1">
      <alignment horizontal="left" vertical="center"/>
    </xf>
    <xf numFmtId="0" fontId="16" fillId="0" borderId="10" xfId="54" applyFont="1" applyFill="1" applyBorder="1" applyAlignment="1">
      <alignment vertical="center"/>
    </xf>
    <xf numFmtId="0" fontId="16" fillId="0" borderId="10" xfId="54" applyNumberFormat="1" applyFont="1" applyFill="1" applyBorder="1" applyAlignment="1">
      <alignment horizontal="left" vertical="center"/>
    </xf>
    <xf numFmtId="0" fontId="24" fillId="0" borderId="1" xfId="59" applyFont="1" applyFill="1" applyBorder="1" applyAlignment="1">
      <alignment horizontal="left" vertical="center"/>
    </xf>
    <xf numFmtId="0" fontId="24" fillId="0" borderId="1" xfId="54" applyNumberFormat="1" applyFont="1" applyFill="1" applyBorder="1" applyAlignment="1">
      <alignment horizontal="left" vertical="center"/>
    </xf>
    <xf numFmtId="0" fontId="16" fillId="0" borderId="1" xfId="54" applyFont="1" applyBorder="1" applyAlignment="1">
      <alignment vertical="center"/>
    </xf>
    <xf numFmtId="0" fontId="16" fillId="0" borderId="1" xfId="54" applyNumberFormat="1" applyFont="1" applyBorder="1" applyAlignment="1">
      <alignment horizontal="left" vertical="center"/>
    </xf>
    <xf numFmtId="0" fontId="6" fillId="2" borderId="7" xfId="54" applyFont="1" applyFill="1" applyBorder="1" applyAlignment="1">
      <alignment horizontal="center" vertical="center"/>
    </xf>
    <xf numFmtId="0" fontId="16" fillId="0" borderId="0" xfId="54" applyFont="1" applyFill="1" applyBorder="1" applyAlignment="1">
      <alignment horizontal="left" vertical="center" wrapText="1"/>
    </xf>
    <xf numFmtId="0" fontId="1" fillId="0" borderId="0" xfId="62" applyFont="1" applyAlignment="1">
      <alignment horizontal="center" vertical="center" wrapText="1"/>
    </xf>
    <xf numFmtId="0" fontId="2" fillId="0" borderId="0" xfId="62" applyAlignment="1">
      <alignment horizontal="left" vertical="center"/>
    </xf>
    <xf numFmtId="0" fontId="2" fillId="0" borderId="0" xfId="62" applyAlignment="1">
      <alignment horizontal="center" vertical="center"/>
    </xf>
    <xf numFmtId="0" fontId="2" fillId="0" borderId="0" xfId="62" applyAlignment="1">
      <alignment horizontal="left" vertical="center" wrapText="1"/>
    </xf>
    <xf numFmtId="43" fontId="2" fillId="0" borderId="0" xfId="62" applyNumberFormat="1" applyAlignment="1">
      <alignment horizontal="left" vertical="center"/>
    </xf>
    <xf numFmtId="0" fontId="25" fillId="0" borderId="0" xfId="62" applyFont="1" applyAlignment="1">
      <alignment horizontal="center" vertical="center"/>
    </xf>
    <xf numFmtId="0" fontId="1" fillId="0" borderId="1" xfId="62" applyFont="1" applyBorder="1" applyAlignment="1">
      <alignment horizontal="center" vertical="center" wrapText="1"/>
    </xf>
    <xf numFmtId="43" fontId="1" fillId="0" borderId="1" xfId="62" applyNumberFormat="1" applyFont="1" applyBorder="1" applyAlignment="1">
      <alignment horizontal="center" vertical="center" wrapText="1"/>
    </xf>
    <xf numFmtId="0" fontId="2" fillId="0" borderId="1" xfId="62" applyBorder="1" applyAlignment="1">
      <alignment horizontal="center" vertical="center"/>
    </xf>
    <xf numFmtId="0" fontId="2" fillId="0" borderId="1" xfId="62" applyFill="1" applyBorder="1" applyAlignment="1">
      <alignment horizontal="center" vertical="center"/>
    </xf>
    <xf numFmtId="0" fontId="2" fillId="0" borderId="1" xfId="62" applyFill="1" applyBorder="1" applyAlignment="1">
      <alignment horizontal="left" vertical="center" wrapText="1"/>
    </xf>
    <xf numFmtId="43" fontId="2" fillId="0" borderId="1" xfId="62" applyNumberFormat="1" applyFill="1" applyBorder="1" applyAlignment="1">
      <alignment horizontal="left" vertical="center"/>
    </xf>
    <xf numFmtId="49" fontId="2" fillId="0" borderId="0" xfId="59" applyNumberFormat="1" applyFont="1" applyFill="1">
      <alignment vertical="center"/>
    </xf>
    <xf numFmtId="0" fontId="2" fillId="0" borderId="0" xfId="59" applyFont="1" applyFill="1">
      <alignment vertical="center"/>
    </xf>
    <xf numFmtId="4" fontId="4" fillId="0" borderId="10" xfId="59" applyNumberFormat="1" applyFont="1" applyFill="1" applyBorder="1" applyAlignment="1">
      <alignment horizontal="center" vertical="center" wrapText="1"/>
    </xf>
    <xf numFmtId="0" fontId="2" fillId="0" borderId="0" xfId="59" applyFont="1" applyFill="1" applyAlignment="1">
      <alignment horizontal="center" vertical="center" wrapText="1"/>
    </xf>
    <xf numFmtId="177" fontId="2" fillId="0" borderId="0" xfId="59" applyNumberFormat="1" applyFont="1" applyFill="1">
      <alignment vertical="center"/>
    </xf>
    <xf numFmtId="0" fontId="2" fillId="0" borderId="7" xfId="54" applyFont="1" applyFill="1" applyBorder="1" applyAlignment="1">
      <alignment horizontal="center" vertical="center" wrapText="1"/>
    </xf>
    <xf numFmtId="0" fontId="2" fillId="0" borderId="7" xfId="54" applyFont="1" applyFill="1" applyBorder="1" applyAlignment="1">
      <alignment horizontal="left" vertical="center" wrapText="1"/>
    </xf>
    <xf numFmtId="0" fontId="2" fillId="0" borderId="7" xfId="54" applyFont="1" applyFill="1" applyBorder="1" applyAlignment="1">
      <alignment horizontal="left" vertical="center"/>
    </xf>
    <xf numFmtId="0" fontId="2" fillId="0" borderId="7" xfId="54" applyFont="1" applyFill="1" applyBorder="1" applyAlignment="1">
      <alignment horizontal="center" vertical="center"/>
    </xf>
    <xf numFmtId="177" fontId="2" fillId="0" borderId="7" xfId="54" applyNumberFormat="1" applyFont="1" applyFill="1" applyBorder="1" applyAlignment="1">
      <alignment horizontal="right" vertical="center"/>
    </xf>
    <xf numFmtId="0" fontId="2" fillId="0" borderId="7" xfId="54" applyFont="1" applyFill="1" applyBorder="1" applyAlignment="1">
      <alignment vertical="center" wrapText="1"/>
    </xf>
    <xf numFmtId="43" fontId="2" fillId="0" borderId="0" xfId="59" applyNumberFormat="1" applyFont="1" applyFill="1">
      <alignment vertical="center"/>
    </xf>
    <xf numFmtId="0" fontId="26" fillId="0" borderId="0" xfId="53" applyFont="1">
      <alignment vertical="center"/>
    </xf>
    <xf numFmtId="0" fontId="27" fillId="0" borderId="0" xfId="0" applyFont="1" applyAlignment="1">
      <alignment horizontal="center" vertical="center" wrapText="1"/>
    </xf>
    <xf numFmtId="0" fontId="27" fillId="0" borderId="0" xfId="0" applyFont="1" applyAlignment="1">
      <alignment horizontal="center" vertical="center"/>
    </xf>
    <xf numFmtId="176" fontId="27" fillId="0" borderId="0" xfId="0" applyNumberFormat="1" applyFont="1" applyAlignment="1">
      <alignment horizontal="center" vertical="center"/>
    </xf>
    <xf numFmtId="4" fontId="28" fillId="4" borderId="10" xfId="0" applyNumberFormat="1" applyFont="1" applyFill="1" applyBorder="1" applyAlignment="1">
      <alignment horizontal="center" vertical="center" wrapText="1"/>
    </xf>
    <xf numFmtId="176" fontId="28" fillId="4" borderId="10" xfId="0" applyNumberFormat="1" applyFont="1" applyFill="1" applyBorder="1" applyAlignment="1">
      <alignment horizontal="center" vertical="center" wrapText="1"/>
    </xf>
    <xf numFmtId="4" fontId="28" fillId="4" borderId="5" xfId="0" applyNumberFormat="1" applyFont="1" applyFill="1" applyBorder="1" applyAlignment="1">
      <alignment horizontal="center" vertical="center" wrapText="1"/>
    </xf>
    <xf numFmtId="4" fontId="28" fillId="4" borderId="11" xfId="0" applyNumberFormat="1" applyFont="1" applyFill="1" applyBorder="1" applyAlignment="1">
      <alignment horizontal="center" vertical="center" wrapText="1"/>
    </xf>
    <xf numFmtId="4" fontId="28" fillId="4" borderId="15" xfId="0" applyNumberFormat="1" applyFont="1" applyFill="1" applyBorder="1" applyAlignment="1">
      <alignment horizontal="center" vertical="center" wrapText="1"/>
    </xf>
    <xf numFmtId="4" fontId="28" fillId="4" borderId="13" xfId="0" applyNumberFormat="1" applyFont="1" applyFill="1" applyBorder="1" applyAlignment="1">
      <alignment horizontal="center" vertical="center" wrapText="1"/>
    </xf>
    <xf numFmtId="176" fontId="28" fillId="4" borderId="13" xfId="0" applyNumberFormat="1" applyFont="1" applyFill="1" applyBorder="1" applyAlignment="1">
      <alignment horizontal="center" vertical="center" wrapText="1"/>
    </xf>
    <xf numFmtId="4" fontId="28" fillId="4" borderId="1" xfId="0" applyNumberFormat="1" applyFont="1" applyFill="1" applyBorder="1" applyAlignment="1">
      <alignment horizontal="center" vertical="center" wrapText="1"/>
    </xf>
    <xf numFmtId="4" fontId="28" fillId="4" borderId="6" xfId="0" applyNumberFormat="1" applyFont="1" applyFill="1" applyBorder="1" applyAlignment="1">
      <alignment horizontal="center" vertical="center" wrapText="1"/>
    </xf>
    <xf numFmtId="176" fontId="28" fillId="4" borderId="6" xfId="0" applyNumberFormat="1" applyFont="1" applyFill="1" applyBorder="1" applyAlignment="1">
      <alignment horizontal="center" vertical="center" wrapText="1"/>
    </xf>
    <xf numFmtId="4" fontId="28" fillId="4" borderId="16" xfId="0" applyNumberFormat="1" applyFont="1" applyFill="1" applyBorder="1" applyAlignment="1">
      <alignment horizontal="center" vertical="center" wrapText="1"/>
    </xf>
    <xf numFmtId="4" fontId="29" fillId="4" borderId="6" xfId="0" applyNumberFormat="1" applyFont="1" applyFill="1" applyBorder="1" applyAlignment="1">
      <alignment horizontal="center" vertical="center" wrapText="1"/>
    </xf>
    <xf numFmtId="176" fontId="29" fillId="4" borderId="6" xfId="0" applyNumberFormat="1" applyFont="1" applyFill="1" applyBorder="1" applyAlignment="1">
      <alignment horizontal="center" vertical="center" wrapText="1"/>
    </xf>
    <xf numFmtId="4" fontId="29" fillId="4" borderId="1" xfId="0" applyNumberFormat="1" applyFont="1" applyFill="1" applyBorder="1" applyAlignment="1">
      <alignment horizontal="center" vertical="center" wrapText="1"/>
    </xf>
    <xf numFmtId="4" fontId="29" fillId="4" borderId="3" xfId="0" applyNumberFormat="1" applyFont="1" applyFill="1" applyBorder="1" applyAlignment="1">
      <alignment horizontal="center" vertical="center" wrapText="1"/>
    </xf>
    <xf numFmtId="4" fontId="29" fillId="4" borderId="12" xfId="0" applyNumberFormat="1" applyFont="1" applyFill="1" applyBorder="1" applyAlignment="1">
      <alignment horizontal="center" vertical="center" wrapText="1"/>
    </xf>
    <xf numFmtId="4" fontId="29" fillId="4" borderId="4" xfId="0" applyNumberFormat="1" applyFont="1" applyFill="1" applyBorder="1" applyAlignment="1">
      <alignment horizontal="center" vertical="center" wrapText="1"/>
    </xf>
    <xf numFmtId="176" fontId="28" fillId="4" borderId="11" xfId="0" applyNumberFormat="1" applyFont="1" applyFill="1" applyBorder="1" applyAlignment="1">
      <alignment horizontal="center" vertical="center" wrapText="1"/>
    </xf>
    <xf numFmtId="43" fontId="29" fillId="4" borderId="1" xfId="0" applyNumberFormat="1" applyFont="1" applyFill="1" applyBorder="1" applyAlignment="1">
      <alignment horizontal="center" vertical="center" wrapText="1"/>
    </xf>
    <xf numFmtId="176" fontId="26" fillId="0" borderId="1" xfId="53" applyNumberFormat="1" applyFont="1" applyFill="1" applyBorder="1" applyAlignment="1">
      <alignment horizontal="center" vertical="center" wrapText="1"/>
    </xf>
    <xf numFmtId="4" fontId="26" fillId="0" borderId="1" xfId="53" applyNumberFormat="1" applyFont="1" applyFill="1" applyBorder="1" applyAlignment="1">
      <alignment horizontal="center" vertical="center" wrapText="1"/>
    </xf>
    <xf numFmtId="0" fontId="26" fillId="0" borderId="1" xfId="53" applyFont="1" applyFill="1" applyBorder="1" applyAlignment="1">
      <alignment horizontal="center" vertical="center" wrapText="1"/>
    </xf>
    <xf numFmtId="43" fontId="26" fillId="0" borderId="1" xfId="53" applyNumberFormat="1" applyFont="1" applyFill="1" applyBorder="1" applyAlignment="1">
      <alignment horizontal="right" vertical="center" wrapText="1"/>
    </xf>
    <xf numFmtId="43" fontId="26" fillId="0" borderId="1" xfId="53" applyNumberFormat="1" applyFont="1" applyBorder="1" applyAlignment="1">
      <alignment horizontal="center" vertical="center" wrapText="1"/>
    </xf>
    <xf numFmtId="43" fontId="26" fillId="0" borderId="1" xfId="1" applyFont="1" applyFill="1" applyBorder="1" applyAlignment="1">
      <alignment horizontal="center" vertical="center"/>
    </xf>
    <xf numFmtId="43" fontId="26" fillId="0" borderId="1" xfId="1" applyFont="1" applyFill="1" applyBorder="1" applyAlignment="1">
      <alignment horizontal="center" vertical="center" wrapText="1"/>
    </xf>
    <xf numFmtId="43" fontId="30" fillId="0" borderId="1" xfId="53" applyNumberFormat="1" applyFont="1" applyBorder="1" applyAlignment="1">
      <alignment horizontal="center" vertical="center"/>
    </xf>
    <xf numFmtId="43" fontId="26" fillId="0" borderId="1" xfId="53" applyNumberFormat="1" applyFont="1" applyBorder="1" applyAlignment="1">
      <alignment horizontal="center" vertical="center"/>
    </xf>
    <xf numFmtId="43" fontId="26" fillId="0" borderId="1" xfId="53" applyNumberFormat="1" applyFont="1" applyBorder="1" applyAlignment="1">
      <alignment horizontal="right" vertical="center" wrapText="1"/>
    </xf>
    <xf numFmtId="43" fontId="26" fillId="0" borderId="1" xfId="1" applyFont="1" applyFill="1" applyBorder="1" applyAlignment="1">
      <alignment horizontal="right" vertical="center" wrapText="1"/>
    </xf>
    <xf numFmtId="0" fontId="26" fillId="0" borderId="1" xfId="61" applyFont="1" applyFill="1" applyBorder="1" applyAlignment="1">
      <alignment horizontal="center" vertical="center" wrapText="1"/>
    </xf>
    <xf numFmtId="0" fontId="26" fillId="0" borderId="1" xfId="65" applyFont="1" applyFill="1" applyBorder="1" applyAlignment="1">
      <alignment horizontal="center" vertical="center" wrapText="1"/>
    </xf>
    <xf numFmtId="178" fontId="26" fillId="0" borderId="1" xfId="53" applyNumberFormat="1" applyFont="1" applyFill="1" applyBorder="1" applyAlignment="1">
      <alignment horizontal="center" vertical="center"/>
    </xf>
    <xf numFmtId="0" fontId="26" fillId="0" borderId="1" xfId="53" applyFont="1" applyFill="1" applyBorder="1" applyAlignment="1">
      <alignment horizontal="center" vertical="center"/>
    </xf>
    <xf numFmtId="0" fontId="26" fillId="0" borderId="1" xfId="58" applyFont="1" applyFill="1" applyBorder="1" applyAlignment="1">
      <alignment horizontal="center" vertical="center" wrapText="1"/>
    </xf>
    <xf numFmtId="0" fontId="26" fillId="0" borderId="1" xfId="66" applyFont="1" applyFill="1" applyBorder="1" applyAlignment="1">
      <alignment horizontal="center" vertical="center" wrapText="1"/>
    </xf>
    <xf numFmtId="43" fontId="26" fillId="0" borderId="0" xfId="53" applyNumberFormat="1" applyFont="1" applyAlignment="1">
      <alignment horizontal="center" vertical="center" wrapText="1"/>
    </xf>
    <xf numFmtId="4" fontId="26" fillId="3" borderId="1" xfId="53" applyNumberFormat="1" applyFont="1" applyFill="1" applyBorder="1" applyAlignment="1">
      <alignment horizontal="center" vertical="center" wrapText="1"/>
    </xf>
    <xf numFmtId="0" fontId="26" fillId="0" borderId="1" xfId="68" applyFont="1" applyFill="1" applyBorder="1" applyAlignment="1">
      <alignment horizontal="center" vertical="center" wrapText="1"/>
    </xf>
    <xf numFmtId="0" fontId="26" fillId="0" borderId="6" xfId="53" applyFont="1" applyFill="1" applyBorder="1" applyAlignment="1">
      <alignment horizontal="center" vertical="center"/>
    </xf>
    <xf numFmtId="0" fontId="26" fillId="0" borderId="6" xfId="53" applyFont="1" applyFill="1" applyBorder="1" applyAlignment="1">
      <alignment horizontal="center" vertical="center" wrapText="1"/>
    </xf>
    <xf numFmtId="178" fontId="26" fillId="0" borderId="6" xfId="53" applyNumberFormat="1" applyFont="1" applyFill="1" applyBorder="1" applyAlignment="1">
      <alignment horizontal="center" vertical="center"/>
    </xf>
    <xf numFmtId="43" fontId="26" fillId="0" borderId="1" xfId="53" applyNumberFormat="1" applyFont="1" applyBorder="1" applyAlignment="1">
      <alignment horizontal="right" vertical="center"/>
    </xf>
    <xf numFmtId="0" fontId="26" fillId="0" borderId="1" xfId="71" applyFont="1" applyFill="1" applyBorder="1" applyAlignment="1">
      <alignment horizontal="center" vertical="center" wrapText="1"/>
    </xf>
    <xf numFmtId="43" fontId="26" fillId="0" borderId="1" xfId="71" applyNumberFormat="1" applyFont="1" applyBorder="1" applyAlignment="1">
      <alignment horizontal="center" vertical="center" wrapText="1"/>
    </xf>
    <xf numFmtId="43" fontId="26" fillId="0" borderId="1" xfId="53" applyNumberFormat="1" applyFont="1" applyBorder="1" applyAlignment="1">
      <alignment vertical="center" wrapText="1"/>
    </xf>
    <xf numFmtId="43" fontId="26" fillId="0" borderId="1" xfId="70" applyNumberFormat="1" applyFont="1" applyBorder="1" applyAlignment="1">
      <alignment horizontal="center" vertical="center" wrapText="1"/>
    </xf>
    <xf numFmtId="0" fontId="10" fillId="0" borderId="1" xfId="53" applyFont="1" applyFill="1" applyBorder="1" applyAlignment="1">
      <alignment horizontal="center" vertical="center"/>
    </xf>
    <xf numFmtId="0" fontId="10" fillId="0" borderId="1" xfId="53" applyFont="1" applyFill="1" applyBorder="1" applyAlignment="1">
      <alignment horizontal="center" vertical="center" wrapText="1"/>
    </xf>
    <xf numFmtId="0" fontId="30" fillId="0" borderId="1" xfId="53" applyFont="1" applyFill="1" applyBorder="1" applyAlignment="1">
      <alignment horizontal="center" vertical="center"/>
    </xf>
    <xf numFmtId="43" fontId="30" fillId="0" borderId="1" xfId="1" applyFont="1" applyFill="1" applyBorder="1" applyAlignment="1">
      <alignment horizontal="center" vertical="center"/>
    </xf>
    <xf numFmtId="43" fontId="30" fillId="0" borderId="1" xfId="53" applyNumberFormat="1" applyFont="1" applyBorder="1" applyAlignment="1">
      <alignment horizontal="right" vertical="center"/>
    </xf>
    <xf numFmtId="179" fontId="26" fillId="0" borderId="1" xfId="63" applyNumberFormat="1" applyFont="1" applyFill="1" applyBorder="1" applyAlignment="1">
      <alignment horizontal="center" vertical="center" wrapText="1"/>
    </xf>
    <xf numFmtId="43" fontId="26" fillId="0" borderId="1" xfId="67" applyNumberFormat="1" applyFont="1" applyBorder="1" applyAlignment="1">
      <alignment horizontal="center" vertical="center" wrapText="1"/>
    </xf>
    <xf numFmtId="43" fontId="26" fillId="0" borderId="1" xfId="72" applyNumberFormat="1" applyFont="1" applyBorder="1" applyAlignment="1">
      <alignment horizontal="center" vertical="center" wrapText="1"/>
    </xf>
    <xf numFmtId="0" fontId="26" fillId="0" borderId="1" xfId="55" applyFont="1" applyFill="1" applyBorder="1" applyAlignment="1">
      <alignment horizontal="center" vertical="center" wrapText="1"/>
    </xf>
    <xf numFmtId="43" fontId="26" fillId="0" borderId="1" xfId="55" applyNumberFormat="1" applyFont="1" applyBorder="1" applyAlignment="1">
      <alignment horizontal="center" vertical="center" wrapText="1"/>
    </xf>
    <xf numFmtId="0" fontId="26" fillId="0" borderId="1" xfId="67" applyFont="1" applyFill="1" applyBorder="1" applyAlignment="1">
      <alignment horizontal="center" vertical="center" wrapText="1"/>
    </xf>
    <xf numFmtId="49" fontId="26" fillId="0" borderId="1" xfId="49" applyNumberFormat="1" applyFont="1" applyFill="1" applyBorder="1" applyAlignment="1">
      <alignment horizontal="center" vertical="center" wrapText="1"/>
    </xf>
    <xf numFmtId="0" fontId="26" fillId="0" borderId="1" xfId="63" applyFont="1" applyFill="1" applyBorder="1" applyAlignment="1">
      <alignment horizontal="center" vertical="center" wrapText="1"/>
    </xf>
    <xf numFmtId="43" fontId="26" fillId="0" borderId="1" xfId="73" applyNumberFormat="1" applyFont="1" applyBorder="1" applyAlignment="1">
      <alignment horizontal="center" vertical="center" wrapText="1"/>
      <protection locked="0"/>
    </xf>
    <xf numFmtId="0" fontId="26" fillId="0" borderId="1" xfId="60" applyFont="1" applyFill="1" applyBorder="1" applyAlignment="1">
      <alignment horizontal="center" vertical="center" wrapText="1"/>
    </xf>
    <xf numFmtId="43" fontId="26" fillId="0" borderId="1" xfId="60" applyNumberFormat="1" applyFont="1" applyBorder="1" applyAlignment="1">
      <alignment horizontal="center" vertical="center" wrapText="1"/>
    </xf>
    <xf numFmtId="179" fontId="26" fillId="0" borderId="1" xfId="53" applyNumberFormat="1" applyFont="1" applyFill="1" applyBorder="1" applyAlignment="1">
      <alignment horizontal="center" vertical="center" wrapText="1"/>
    </xf>
    <xf numFmtId="43" fontId="26" fillId="2" borderId="1" xfId="53" applyNumberFormat="1" applyFont="1" applyFill="1" applyBorder="1" applyAlignment="1">
      <alignment horizontal="right" vertical="center" wrapText="1"/>
    </xf>
    <xf numFmtId="43" fontId="26" fillId="2" borderId="1" xfId="53" applyNumberFormat="1" applyFont="1" applyFill="1" applyBorder="1" applyAlignment="1">
      <alignment horizontal="center" vertical="center" wrapText="1"/>
    </xf>
    <xf numFmtId="43" fontId="26" fillId="0" borderId="1" xfId="1" applyFont="1" applyFill="1" applyBorder="1" applyAlignment="1" applyProtection="1">
      <alignment horizontal="center" vertical="center" wrapText="1"/>
    </xf>
    <xf numFmtId="43" fontId="26" fillId="0" borderId="1" xfId="1" applyFont="1" applyFill="1" applyBorder="1" applyAlignment="1">
      <alignment horizontal="center" vertical="center" shrinkToFit="1"/>
    </xf>
    <xf numFmtId="43" fontId="30" fillId="0" borderId="1" xfId="53" applyNumberFormat="1" applyFont="1" applyBorder="1">
      <alignment vertical="center"/>
    </xf>
    <xf numFmtId="43" fontId="30" fillId="0" borderId="1" xfId="53" applyNumberFormat="1" applyFont="1" applyBorder="1" applyAlignment="1">
      <alignment vertical="center" wrapText="1"/>
    </xf>
    <xf numFmtId="178" fontId="26" fillId="0" borderId="10" xfId="53" applyNumberFormat="1" applyFont="1" applyFill="1" applyBorder="1" applyAlignment="1">
      <alignment horizontal="center" vertical="center"/>
    </xf>
    <xf numFmtId="0" fontId="26" fillId="0" borderId="10" xfId="53" applyFont="1" applyFill="1" applyBorder="1" applyAlignment="1">
      <alignment horizontal="center" vertical="center"/>
    </xf>
    <xf numFmtId="0" fontId="26" fillId="0" borderId="10" xfId="53" applyFont="1" applyFill="1" applyBorder="1" applyAlignment="1">
      <alignment horizontal="center" vertical="center" wrapText="1"/>
    </xf>
    <xf numFmtId="4" fontId="26" fillId="0" borderId="10" xfId="53" applyNumberFormat="1" applyFont="1" applyFill="1" applyBorder="1" applyAlignment="1">
      <alignment horizontal="center" vertical="center" wrapText="1"/>
    </xf>
    <xf numFmtId="43" fontId="26" fillId="0" borderId="10" xfId="1" applyFont="1" applyFill="1" applyBorder="1" applyAlignment="1">
      <alignment horizontal="center" vertical="center" wrapText="1"/>
    </xf>
    <xf numFmtId="43" fontId="26" fillId="0" borderId="10" xfId="53" applyNumberFormat="1" applyFont="1" applyBorder="1" applyAlignment="1">
      <alignment horizontal="center" vertical="center"/>
    </xf>
    <xf numFmtId="43" fontId="26" fillId="0" borderId="10" xfId="1" applyFont="1" applyFill="1" applyBorder="1" applyAlignment="1">
      <alignment horizontal="center" vertical="center"/>
    </xf>
    <xf numFmtId="43" fontId="26" fillId="0" borderId="10" xfId="53" applyNumberFormat="1" applyFont="1" applyBorder="1" applyAlignment="1">
      <alignment horizontal="center" vertical="center" wrapText="1"/>
    </xf>
    <xf numFmtId="43" fontId="30" fillId="0" borderId="1" xfId="53" applyNumberFormat="1" applyFont="1" applyBorder="1" applyAlignment="1">
      <alignment horizontal="right" vertical="center" wrapText="1"/>
    </xf>
    <xf numFmtId="0" fontId="24" fillId="0" borderId="1" xfId="53" applyFont="1" applyFill="1" applyBorder="1" applyAlignment="1">
      <alignment horizontal="center" vertical="center"/>
    </xf>
    <xf numFmtId="178" fontId="26" fillId="0" borderId="1" xfId="53" applyNumberFormat="1" applyFont="1" applyBorder="1" applyAlignment="1">
      <alignment horizontal="center" vertical="center"/>
    </xf>
    <xf numFmtId="0" fontId="26" fillId="0" borderId="1" xfId="53" applyFont="1" applyBorder="1" applyAlignment="1">
      <alignment horizontal="center" vertical="center" wrapText="1"/>
    </xf>
    <xf numFmtId="4" fontId="26" fillId="0" borderId="1" xfId="53" applyNumberFormat="1" applyFont="1" applyBorder="1" applyAlignment="1">
      <alignment horizontal="center" vertical="center" wrapText="1"/>
    </xf>
    <xf numFmtId="178" fontId="26" fillId="2" borderId="1" xfId="53" applyNumberFormat="1" applyFont="1" applyFill="1" applyBorder="1" applyAlignment="1">
      <alignment horizontal="center" vertical="center"/>
    </xf>
    <xf numFmtId="0" fontId="26" fillId="2" borderId="1" xfId="53" applyFont="1" applyFill="1" applyBorder="1" applyAlignment="1">
      <alignment horizontal="center" vertical="center" wrapText="1"/>
    </xf>
    <xf numFmtId="4" fontId="26" fillId="2" borderId="1" xfId="53" applyNumberFormat="1" applyFont="1" applyFill="1" applyBorder="1" applyAlignment="1">
      <alignment horizontal="center" vertical="center" wrapText="1"/>
    </xf>
    <xf numFmtId="43" fontId="31" fillId="0" borderId="1" xfId="53" applyNumberFormat="1" applyFont="1" applyBorder="1" applyAlignment="1">
      <alignment horizontal="center" vertical="center"/>
    </xf>
    <xf numFmtId="177" fontId="0" fillId="0" borderId="0" xfId="0" applyNumberFormat="1"/>
    <xf numFmtId="176" fontId="26" fillId="2" borderId="1" xfId="53" applyNumberFormat="1" applyFont="1" applyFill="1" applyBorder="1" applyAlignment="1">
      <alignment horizontal="center" vertical="center" wrapText="1"/>
    </xf>
    <xf numFmtId="4" fontId="0" fillId="0" borderId="0" xfId="0" applyNumberFormat="1"/>
    <xf numFmtId="0" fontId="2" fillId="0" borderId="0" xfId="53">
      <alignment vertical="center"/>
    </xf>
    <xf numFmtId="0" fontId="32" fillId="0" borderId="0" xfId="53" applyFont="1" applyAlignment="1">
      <alignment horizontal="center" vertical="center" wrapText="1"/>
    </xf>
    <xf numFmtId="0" fontId="33" fillId="0" borderId="0" xfId="53" applyFont="1" applyAlignment="1">
      <alignment horizontal="center" vertical="center"/>
    </xf>
    <xf numFmtId="4" fontId="19" fillId="4" borderId="1" xfId="53" applyNumberFormat="1" applyFont="1" applyFill="1" applyBorder="1" applyAlignment="1">
      <alignment horizontal="center" vertical="center" wrapText="1"/>
    </xf>
    <xf numFmtId="4" fontId="20" fillId="4" borderId="1" xfId="53" applyNumberFormat="1" applyFont="1" applyFill="1" applyBorder="1" applyAlignment="1">
      <alignment horizontal="center" vertical="center" wrapText="1"/>
    </xf>
    <xf numFmtId="4" fontId="22" fillId="4" borderId="1" xfId="53" applyNumberFormat="1" applyFont="1" applyFill="1" applyBorder="1" applyAlignment="1">
      <alignment horizontal="center" vertical="center" wrapText="1"/>
    </xf>
    <xf numFmtId="4" fontId="20" fillId="4" borderId="3" xfId="53" applyNumberFormat="1" applyFont="1" applyFill="1" applyBorder="1" applyAlignment="1">
      <alignment horizontal="center" vertical="center" wrapText="1"/>
    </xf>
    <xf numFmtId="4" fontId="20" fillId="4" borderId="12" xfId="53" applyNumberFormat="1" applyFont="1" applyFill="1" applyBorder="1" applyAlignment="1">
      <alignment horizontal="center" vertical="center" wrapText="1"/>
    </xf>
    <xf numFmtId="4" fontId="19" fillId="4" borderId="4" xfId="53" applyNumberFormat="1" applyFont="1" applyFill="1" applyBorder="1" applyAlignment="1">
      <alignment horizontal="center" vertical="center" wrapText="1"/>
    </xf>
    <xf numFmtId="4" fontId="22" fillId="4" borderId="6" xfId="53" applyNumberFormat="1" applyFont="1" applyFill="1" applyBorder="1" applyAlignment="1">
      <alignment horizontal="center" vertical="center" wrapText="1"/>
    </xf>
    <xf numFmtId="4" fontId="22" fillId="4" borderId="17" xfId="53" applyNumberFormat="1" applyFont="1" applyFill="1" applyBorder="1" applyAlignment="1">
      <alignment horizontal="center" vertical="center" wrapText="1"/>
    </xf>
    <xf numFmtId="0" fontId="2" fillId="0" borderId="1" xfId="53" applyBorder="1" applyAlignment="1">
      <alignment horizontal="center" vertical="center"/>
    </xf>
    <xf numFmtId="43" fontId="2" fillId="0" borderId="1" xfId="74" applyBorder="1" applyAlignment="1">
      <alignment horizontal="center" vertical="center"/>
    </xf>
    <xf numFmtId="43" fontId="0" fillId="0" borderId="1" xfId="1" applyFont="1" applyFill="1" applyBorder="1" applyAlignment="1">
      <alignment horizontal="center" vertical="center"/>
    </xf>
    <xf numFmtId="43" fontId="2" fillId="0" borderId="0" xfId="53" applyNumberFormat="1">
      <alignment vertical="center"/>
    </xf>
    <xf numFmtId="0" fontId="0" fillId="0" borderId="0" xfId="0" quotePrefix="1"/>
  </cellXfs>
  <cellStyles count="76">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e鯪9Y_x000b_" xfId="49"/>
    <cellStyle name="常规 11 2" xfId="50"/>
    <cellStyle name="常规 11 3" xfId="51"/>
    <cellStyle name="常规 15" xfId="52"/>
    <cellStyle name="常规 2" xfId="53"/>
    <cellStyle name="常规 2 2" xfId="54"/>
    <cellStyle name="常规 2 2 2" xfId="55"/>
    <cellStyle name="常规 2 2 2 2" xfId="56"/>
    <cellStyle name="常规 2 2 6" xfId="57"/>
    <cellStyle name="常规 26" xfId="58"/>
    <cellStyle name="常规 3" xfId="59"/>
    <cellStyle name="常规 3 4" xfId="60"/>
    <cellStyle name="常规 35" xfId="61"/>
    <cellStyle name="常规 4" xfId="62"/>
    <cellStyle name="常规 4 4" xfId="63"/>
    <cellStyle name="常规 9 2" xfId="64"/>
    <cellStyle name="常规_2012年表整" xfId="65"/>
    <cellStyle name="常规_Sheet1" xfId="66"/>
    <cellStyle name="常规_Sheet1 2 2" xfId="67"/>
    <cellStyle name="常规_Sheet1_30 2" xfId="68"/>
    <cellStyle name="常规_巴宜区产业化项目汇总_32" xfId="69"/>
    <cellStyle name="常规_巴宜区产业化项目汇总_35" xfId="70"/>
    <cellStyle name="常规_林芝市_7" xfId="71"/>
    <cellStyle name="常规_项目投入明细_10" xfId="72"/>
    <cellStyle name="常规_项目投入明细_8 2" xfId="73"/>
    <cellStyle name="千位分隔 2" xfId="74"/>
    <cellStyle name="千位分隔 2 2" xfId="75"/>
  </cellStyles>
  <dxfs count="1">
    <dxf>
      <font>
        <color rgb="FF9C0006"/>
      </font>
      <fill>
        <patternFill patternType="solid">
          <bgColor rgb="FFFFC7CE"/>
        </patternFill>
      </fill>
    </dxf>
  </dxfs>
  <tableStyles count="0" defaultTableStyle="TableStyleMedium2" defaultPivotStyle="PivotStyleMedium9"/>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tyles" Target="styles.xml"/><Relationship Id="rId15" Type="http://schemas.openxmlformats.org/officeDocument/2006/relationships/sheetMetadata" Target="metadata.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externalLink" Target="externalLinks/externalLink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3.wmf"/></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6</xdr:col>
      <xdr:colOff>685800</xdr:colOff>
      <xdr:row>4</xdr:row>
      <xdr:rowOff>0</xdr:rowOff>
    </xdr:from>
    <xdr:to>
      <xdr:col>6</xdr:col>
      <xdr:colOff>758190</xdr:colOff>
      <xdr:row>4</xdr:row>
      <xdr:rowOff>0</xdr:rowOff>
    </xdr:to>
    <xdr:pic>
      <xdr:nvPicPr>
        <xdr:cNvPr id="2" name="图片 3335"/>
        <xdr:cNvPicPr>
          <a:picLocks noChangeAspect="1"/>
        </xdr:cNvPicPr>
      </xdr:nvPicPr>
      <xdr:blipFill>
        <a:blip r:embed="rId1"/>
        <a:stretch>
          <a:fillRect/>
        </a:stretch>
      </xdr:blipFill>
      <xdr:spPr>
        <a:xfrm>
          <a:off x="8963025" y="3191510"/>
          <a:ext cx="72390" cy="0"/>
        </a:xfrm>
        <a:prstGeom prst="rect">
          <a:avLst/>
        </a:prstGeom>
        <a:noFill/>
        <a:ln w="9525">
          <a:noFill/>
        </a:ln>
      </xdr:spPr>
    </xdr:pic>
    <xdr:clientData/>
  </xdr:twoCellAnchor>
  <xdr:twoCellAnchor editAs="oneCell">
    <xdr:from>
      <xdr:col>7</xdr:col>
      <xdr:colOff>685800</xdr:colOff>
      <xdr:row>4</xdr:row>
      <xdr:rowOff>0</xdr:rowOff>
    </xdr:from>
    <xdr:to>
      <xdr:col>7</xdr:col>
      <xdr:colOff>1427480</xdr:colOff>
      <xdr:row>4</xdr:row>
      <xdr:rowOff>0</xdr:rowOff>
    </xdr:to>
    <xdr:pic>
      <xdr:nvPicPr>
        <xdr:cNvPr id="4" name="图片 3335"/>
        <xdr:cNvPicPr>
          <a:picLocks noChangeAspect="1"/>
        </xdr:cNvPicPr>
      </xdr:nvPicPr>
      <xdr:blipFill>
        <a:blip r:embed="rId1"/>
        <a:stretch>
          <a:fillRect/>
        </a:stretch>
      </xdr:blipFill>
      <xdr:spPr>
        <a:xfrm>
          <a:off x="10086975" y="3191510"/>
          <a:ext cx="741680" cy="0"/>
        </a:xfrm>
        <a:prstGeom prst="rect">
          <a:avLst/>
        </a:prstGeom>
        <a:noFill/>
        <a:ln w="9525">
          <a:noFill/>
        </a:ln>
      </xdr:spPr>
    </xdr:pic>
    <xdr:clientData/>
  </xdr:twoCellAnchor>
  <xdr:twoCellAnchor editAs="oneCell">
    <xdr:from>
      <xdr:col>7</xdr:col>
      <xdr:colOff>685800</xdr:colOff>
      <xdr:row>4</xdr:row>
      <xdr:rowOff>0</xdr:rowOff>
    </xdr:from>
    <xdr:to>
      <xdr:col>7</xdr:col>
      <xdr:colOff>1308735</xdr:colOff>
      <xdr:row>4</xdr:row>
      <xdr:rowOff>0</xdr:rowOff>
    </xdr:to>
    <xdr:pic>
      <xdr:nvPicPr>
        <xdr:cNvPr id="6" name="图片 3335"/>
        <xdr:cNvPicPr>
          <a:picLocks noChangeAspect="1"/>
        </xdr:cNvPicPr>
      </xdr:nvPicPr>
      <xdr:blipFill>
        <a:blip r:embed="rId1"/>
        <a:stretch>
          <a:fillRect/>
        </a:stretch>
      </xdr:blipFill>
      <xdr:spPr>
        <a:xfrm>
          <a:off x="10086975" y="3191510"/>
          <a:ext cx="622935" cy="0"/>
        </a:xfrm>
        <a:prstGeom prst="rect">
          <a:avLst/>
        </a:prstGeom>
        <a:noFill/>
        <a:ln w="9525">
          <a:noFill/>
        </a:ln>
      </xdr:spPr>
    </xdr:pic>
    <xdr:clientData/>
  </xdr:twoCellAnchor>
  <xdr:twoCellAnchor editAs="oneCell">
    <xdr:from>
      <xdr:col>4</xdr:col>
      <xdr:colOff>609600</xdr:colOff>
      <xdr:row>4</xdr:row>
      <xdr:rowOff>0</xdr:rowOff>
    </xdr:from>
    <xdr:to>
      <xdr:col>4</xdr:col>
      <xdr:colOff>742950</xdr:colOff>
      <xdr:row>4</xdr:row>
      <xdr:rowOff>0</xdr:rowOff>
    </xdr:to>
    <xdr:pic>
      <xdr:nvPicPr>
        <xdr:cNvPr id="8" name="图片 3335"/>
        <xdr:cNvPicPr>
          <a:picLocks noChangeAspect="1"/>
        </xdr:cNvPicPr>
      </xdr:nvPicPr>
      <xdr:blipFill>
        <a:blip r:embed="rId1"/>
        <a:stretch>
          <a:fillRect/>
        </a:stretch>
      </xdr:blipFill>
      <xdr:spPr>
        <a:xfrm>
          <a:off x="4276725" y="3191510"/>
          <a:ext cx="133350" cy="0"/>
        </a:xfrm>
        <a:prstGeom prst="rect">
          <a:avLst/>
        </a:prstGeom>
        <a:noFill/>
        <a:ln w="9525">
          <a:noFill/>
        </a:ln>
      </xdr:spPr>
    </xdr:pic>
    <xdr:clientData/>
  </xdr:twoCellAnchor>
  <mc:AlternateContent xmlns:mc="http://schemas.openxmlformats.org/markup-compatibility/2006">
    <mc:Choice xmlns:a14="http://schemas.microsoft.com/office/drawing/2010/main" Requires="a14">
      <xdr:twoCellAnchor editAs="oneCell">
        <xdr:from>
          <xdr:col>3</xdr:col>
          <xdr:colOff>9525</xdr:colOff>
          <xdr:row>4</xdr:row>
          <xdr:rowOff>0</xdr:rowOff>
        </xdr:from>
        <xdr:to>
          <xdr:col>3</xdr:col>
          <xdr:colOff>9525</xdr:colOff>
          <xdr:row>4</xdr:row>
          <xdr:rowOff>0</xdr:rowOff>
        </xdr:to>
        <xdr:sp>
          <xdr:nvSpPr>
            <xdr:cNvPr id="2049" name="Object 2077" hidden="1">
              <a:extLst>
                <a:ext uri="{63B3BB69-23CF-44E3-9099-C40C66FF867C}">
                  <a14:compatExt spid="_x0000_s2049"/>
                </a:ext>
              </a:extLst>
            </xdr:cNvPr>
            <xdr:cNvSpPr/>
          </xdr:nvSpPr>
          <xdr:spPr>
            <a:xfrm>
              <a:off x="2981325" y="3191510"/>
              <a:ext cx="0" cy="0"/>
            </a:xfrm>
            <a:prstGeom prst="rect">
              <a:avLst/>
            </a:prstGeom>
          </xdr:spPr>
        </xdr:sp>
        <xdr:clientData/>
      </xdr:twoCellAnchor>
    </mc:Choice>
    <mc:Fallback/>
  </mc:AlternateContent>
  <xdr:twoCellAnchor editAs="oneCell">
    <xdr:from>
      <xdr:col>6</xdr:col>
      <xdr:colOff>609600</xdr:colOff>
      <xdr:row>4</xdr:row>
      <xdr:rowOff>0</xdr:rowOff>
    </xdr:from>
    <xdr:to>
      <xdr:col>6</xdr:col>
      <xdr:colOff>852805</xdr:colOff>
      <xdr:row>4</xdr:row>
      <xdr:rowOff>0</xdr:rowOff>
    </xdr:to>
    <xdr:pic>
      <xdr:nvPicPr>
        <xdr:cNvPr id="11" name="图片 3335"/>
        <xdr:cNvPicPr>
          <a:picLocks noChangeAspect="1"/>
        </xdr:cNvPicPr>
      </xdr:nvPicPr>
      <xdr:blipFill>
        <a:blip r:embed="rId1"/>
        <a:stretch>
          <a:fillRect/>
        </a:stretch>
      </xdr:blipFill>
      <xdr:spPr>
        <a:xfrm>
          <a:off x="8886825" y="3191510"/>
          <a:ext cx="243205" cy="0"/>
        </a:xfrm>
        <a:prstGeom prst="rect">
          <a:avLst/>
        </a:prstGeom>
        <a:noFill/>
        <a:ln w="9525">
          <a:noFill/>
        </a:ln>
      </xdr:spPr>
    </xdr:pic>
    <xdr:clientData/>
  </xdr:twoCellAnchor>
  <xdr:twoCellAnchor editAs="oneCell">
    <xdr:from>
      <xdr:col>6</xdr:col>
      <xdr:colOff>609600</xdr:colOff>
      <xdr:row>4</xdr:row>
      <xdr:rowOff>0</xdr:rowOff>
    </xdr:from>
    <xdr:to>
      <xdr:col>6</xdr:col>
      <xdr:colOff>854075</xdr:colOff>
      <xdr:row>4</xdr:row>
      <xdr:rowOff>0</xdr:rowOff>
    </xdr:to>
    <xdr:pic>
      <xdr:nvPicPr>
        <xdr:cNvPr id="12" name="图片 3335"/>
        <xdr:cNvPicPr>
          <a:picLocks noChangeAspect="1"/>
        </xdr:cNvPicPr>
      </xdr:nvPicPr>
      <xdr:blipFill>
        <a:blip r:embed="rId1"/>
        <a:stretch>
          <a:fillRect/>
        </a:stretch>
      </xdr:blipFill>
      <xdr:spPr>
        <a:xfrm>
          <a:off x="8886825" y="3191510"/>
          <a:ext cx="244475" cy="0"/>
        </a:xfrm>
        <a:prstGeom prst="rect">
          <a:avLst/>
        </a:prstGeom>
        <a:noFill/>
        <a:ln w="9525">
          <a:noFill/>
        </a:ln>
      </xdr:spPr>
    </xdr:pic>
    <xdr:clientData/>
  </xdr:twoCellAnchor>
  <xdr:twoCellAnchor editAs="oneCell">
    <xdr:from>
      <xdr:col>6</xdr:col>
      <xdr:colOff>609600</xdr:colOff>
      <xdr:row>4</xdr:row>
      <xdr:rowOff>0</xdr:rowOff>
    </xdr:from>
    <xdr:to>
      <xdr:col>6</xdr:col>
      <xdr:colOff>897255</xdr:colOff>
      <xdr:row>4</xdr:row>
      <xdr:rowOff>0</xdr:rowOff>
    </xdr:to>
    <xdr:pic>
      <xdr:nvPicPr>
        <xdr:cNvPr id="14" name="图片 3335"/>
        <xdr:cNvPicPr>
          <a:picLocks noChangeAspect="1"/>
        </xdr:cNvPicPr>
      </xdr:nvPicPr>
      <xdr:blipFill>
        <a:blip r:embed="rId1"/>
        <a:stretch>
          <a:fillRect/>
        </a:stretch>
      </xdr:blipFill>
      <xdr:spPr>
        <a:xfrm>
          <a:off x="8886825" y="3191510"/>
          <a:ext cx="287655" cy="0"/>
        </a:xfrm>
        <a:prstGeom prst="rect">
          <a:avLst/>
        </a:prstGeom>
        <a:noFill/>
        <a:ln w="9525">
          <a:noFill/>
        </a:ln>
      </xdr:spPr>
    </xdr:pic>
    <xdr:clientData/>
  </xdr:twoCellAnchor>
  <xdr:twoCellAnchor editAs="oneCell">
    <xdr:from>
      <xdr:col>6</xdr:col>
      <xdr:colOff>495300</xdr:colOff>
      <xdr:row>4</xdr:row>
      <xdr:rowOff>0</xdr:rowOff>
    </xdr:from>
    <xdr:to>
      <xdr:col>6</xdr:col>
      <xdr:colOff>673100</xdr:colOff>
      <xdr:row>4</xdr:row>
      <xdr:rowOff>0</xdr:rowOff>
    </xdr:to>
    <xdr:pic>
      <xdr:nvPicPr>
        <xdr:cNvPr id="16" name="图片 3335"/>
        <xdr:cNvPicPr>
          <a:picLocks noChangeAspect="1"/>
        </xdr:cNvPicPr>
      </xdr:nvPicPr>
      <xdr:blipFill>
        <a:blip r:embed="rId1"/>
        <a:stretch>
          <a:fillRect/>
        </a:stretch>
      </xdr:blipFill>
      <xdr:spPr>
        <a:xfrm>
          <a:off x="8772525" y="3191510"/>
          <a:ext cx="177800" cy="0"/>
        </a:xfrm>
        <a:prstGeom prst="rect">
          <a:avLst/>
        </a:prstGeom>
        <a:noFill/>
        <a:ln w="9525">
          <a:noFill/>
        </a:ln>
      </xdr:spPr>
    </xdr:pic>
    <xdr:clientData/>
  </xdr:twoCellAnchor>
  <xdr:twoCellAnchor editAs="oneCell">
    <xdr:from>
      <xdr:col>16</xdr:col>
      <xdr:colOff>8890</xdr:colOff>
      <xdr:row>4</xdr:row>
      <xdr:rowOff>0</xdr:rowOff>
    </xdr:from>
    <xdr:to>
      <xdr:col>16</xdr:col>
      <xdr:colOff>186690</xdr:colOff>
      <xdr:row>4</xdr:row>
      <xdr:rowOff>0</xdr:rowOff>
    </xdr:to>
    <xdr:pic>
      <xdr:nvPicPr>
        <xdr:cNvPr id="17" name="图片 3335"/>
        <xdr:cNvPicPr>
          <a:picLocks noChangeAspect="1"/>
        </xdr:cNvPicPr>
      </xdr:nvPicPr>
      <xdr:blipFill>
        <a:blip r:embed="rId1"/>
        <a:stretch>
          <a:fillRect/>
        </a:stretch>
      </xdr:blipFill>
      <xdr:spPr>
        <a:xfrm>
          <a:off x="24154765" y="3191510"/>
          <a:ext cx="177800" cy="0"/>
        </a:xfrm>
        <a:prstGeom prst="rect">
          <a:avLst/>
        </a:prstGeom>
        <a:noFill/>
        <a:ln w="9525">
          <a:noFill/>
        </a:ln>
      </xdr:spPr>
    </xdr:pic>
    <xdr:clientData/>
  </xdr:twoCellAnchor>
  <xdr:twoCellAnchor editAs="oneCell">
    <xdr:from>
      <xdr:col>14</xdr:col>
      <xdr:colOff>542290</xdr:colOff>
      <xdr:row>4</xdr:row>
      <xdr:rowOff>0</xdr:rowOff>
    </xdr:from>
    <xdr:to>
      <xdr:col>15</xdr:col>
      <xdr:colOff>131444</xdr:colOff>
      <xdr:row>4</xdr:row>
      <xdr:rowOff>0</xdr:rowOff>
    </xdr:to>
    <xdr:pic>
      <xdr:nvPicPr>
        <xdr:cNvPr id="18" name="图片 3335"/>
        <xdr:cNvPicPr>
          <a:picLocks noChangeAspect="1"/>
        </xdr:cNvPicPr>
      </xdr:nvPicPr>
      <xdr:blipFill>
        <a:blip r:embed="rId1"/>
        <a:stretch>
          <a:fillRect/>
        </a:stretch>
      </xdr:blipFill>
      <xdr:spPr>
        <a:xfrm>
          <a:off x="22135465" y="3191510"/>
          <a:ext cx="255270" cy="0"/>
        </a:xfrm>
        <a:prstGeom prst="rect">
          <a:avLst/>
        </a:prstGeom>
        <a:noFill/>
        <a:ln w="9525">
          <a:noFill/>
        </a:ln>
      </xdr:spPr>
    </xdr:pic>
    <xdr:clientData/>
  </xdr:twoCellAnchor>
  <xdr:twoCellAnchor editAs="oneCell">
    <xdr:from>
      <xdr:col>4</xdr:col>
      <xdr:colOff>518795</xdr:colOff>
      <xdr:row>4</xdr:row>
      <xdr:rowOff>0</xdr:rowOff>
    </xdr:from>
    <xdr:to>
      <xdr:col>4</xdr:col>
      <xdr:colOff>685800</xdr:colOff>
      <xdr:row>4</xdr:row>
      <xdr:rowOff>0</xdr:rowOff>
    </xdr:to>
    <xdr:pic>
      <xdr:nvPicPr>
        <xdr:cNvPr id="19" name="图片 3335"/>
        <xdr:cNvPicPr>
          <a:picLocks noChangeAspect="1"/>
        </xdr:cNvPicPr>
      </xdr:nvPicPr>
      <xdr:blipFill>
        <a:blip r:embed="rId1"/>
        <a:stretch>
          <a:fillRect/>
        </a:stretch>
      </xdr:blipFill>
      <xdr:spPr>
        <a:xfrm>
          <a:off x="4185920" y="3191510"/>
          <a:ext cx="167005" cy="0"/>
        </a:xfrm>
        <a:prstGeom prst="rect">
          <a:avLst/>
        </a:prstGeom>
        <a:noFill/>
        <a:ln w="9525">
          <a:noFill/>
        </a:ln>
      </xdr:spPr>
    </xdr:pic>
    <xdr:clientData/>
  </xdr:twoCellAnchor>
  <xdr:twoCellAnchor editAs="oneCell">
    <xdr:from>
      <xdr:col>6</xdr:col>
      <xdr:colOff>590550</xdr:colOff>
      <xdr:row>4</xdr:row>
      <xdr:rowOff>0</xdr:rowOff>
    </xdr:from>
    <xdr:to>
      <xdr:col>6</xdr:col>
      <xdr:colOff>599440</xdr:colOff>
      <xdr:row>4</xdr:row>
      <xdr:rowOff>0</xdr:rowOff>
    </xdr:to>
    <xdr:pic>
      <xdr:nvPicPr>
        <xdr:cNvPr id="47" name="Picture 180" descr="ecblank"/>
        <xdr:cNvPicPr>
          <a:picLocks noChangeAspect="1"/>
        </xdr:cNvPicPr>
      </xdr:nvPicPr>
      <xdr:blipFill>
        <a:blip r:embed="rId2"/>
        <a:stretch>
          <a:fillRect/>
        </a:stretch>
      </xdr:blipFill>
      <xdr:spPr>
        <a:xfrm>
          <a:off x="8867775" y="3191510"/>
          <a:ext cx="8890" cy="0"/>
        </a:xfrm>
        <a:prstGeom prst="rect">
          <a:avLst/>
        </a:prstGeom>
        <a:noFill/>
        <a:ln w="9525">
          <a:noFill/>
        </a:ln>
      </xdr:spPr>
    </xdr:pic>
    <xdr:clientData/>
  </xdr:twoCellAnchor>
  <xdr:twoCellAnchor editAs="oneCell">
    <xdr:from>
      <xdr:col>7</xdr:col>
      <xdr:colOff>590550</xdr:colOff>
      <xdr:row>4</xdr:row>
      <xdr:rowOff>0</xdr:rowOff>
    </xdr:from>
    <xdr:to>
      <xdr:col>7</xdr:col>
      <xdr:colOff>599440</xdr:colOff>
      <xdr:row>4</xdr:row>
      <xdr:rowOff>0</xdr:rowOff>
    </xdr:to>
    <xdr:pic>
      <xdr:nvPicPr>
        <xdr:cNvPr id="48" name="Picture 180" descr="ecblank"/>
        <xdr:cNvPicPr>
          <a:picLocks noChangeAspect="1"/>
        </xdr:cNvPicPr>
      </xdr:nvPicPr>
      <xdr:blipFill>
        <a:blip r:embed="rId2"/>
        <a:stretch>
          <a:fillRect/>
        </a:stretch>
      </xdr:blipFill>
      <xdr:spPr>
        <a:xfrm>
          <a:off x="9991725" y="3191510"/>
          <a:ext cx="8890" cy="0"/>
        </a:xfrm>
        <a:prstGeom prst="rect">
          <a:avLst/>
        </a:prstGeom>
        <a:noFill/>
        <a:ln w="9525">
          <a:noFill/>
        </a:ln>
      </xdr:spPr>
    </xdr:pic>
    <xdr:clientData/>
  </xdr:twoCellAnchor>
  <xdr:twoCellAnchor editAs="oneCell">
    <xdr:from>
      <xdr:col>5</xdr:col>
      <xdr:colOff>609600</xdr:colOff>
      <xdr:row>4</xdr:row>
      <xdr:rowOff>0</xdr:rowOff>
    </xdr:from>
    <xdr:to>
      <xdr:col>5</xdr:col>
      <xdr:colOff>776605</xdr:colOff>
      <xdr:row>4</xdr:row>
      <xdr:rowOff>0</xdr:rowOff>
    </xdr:to>
    <xdr:pic>
      <xdr:nvPicPr>
        <xdr:cNvPr id="57" name="图片 3335"/>
        <xdr:cNvPicPr>
          <a:picLocks noChangeAspect="1"/>
        </xdr:cNvPicPr>
      </xdr:nvPicPr>
      <xdr:blipFill>
        <a:blip r:embed="rId1"/>
        <a:stretch>
          <a:fillRect/>
        </a:stretch>
      </xdr:blipFill>
      <xdr:spPr>
        <a:xfrm>
          <a:off x="7915275" y="3191510"/>
          <a:ext cx="167005" cy="0"/>
        </a:xfrm>
        <a:prstGeom prst="rect">
          <a:avLst/>
        </a:prstGeom>
        <a:noFill/>
        <a:ln w="9525">
          <a:noFill/>
        </a:ln>
      </xdr:spPr>
    </xdr:pic>
    <xdr:clientData/>
  </xdr:twoCellAnchor>
  <xdr:twoCellAnchor editAs="oneCell">
    <xdr:from>
      <xdr:col>5</xdr:col>
      <xdr:colOff>609600</xdr:colOff>
      <xdr:row>4</xdr:row>
      <xdr:rowOff>0</xdr:rowOff>
    </xdr:from>
    <xdr:to>
      <xdr:col>5</xdr:col>
      <xdr:colOff>821055</xdr:colOff>
      <xdr:row>4</xdr:row>
      <xdr:rowOff>0</xdr:rowOff>
    </xdr:to>
    <xdr:pic>
      <xdr:nvPicPr>
        <xdr:cNvPr id="59" name="图片 3335"/>
        <xdr:cNvPicPr>
          <a:picLocks noChangeAspect="1"/>
        </xdr:cNvPicPr>
      </xdr:nvPicPr>
      <xdr:blipFill>
        <a:blip r:embed="rId1"/>
        <a:stretch>
          <a:fillRect/>
        </a:stretch>
      </xdr:blipFill>
      <xdr:spPr>
        <a:xfrm>
          <a:off x="7915275" y="3191510"/>
          <a:ext cx="211455" cy="0"/>
        </a:xfrm>
        <a:prstGeom prst="rect">
          <a:avLst/>
        </a:prstGeom>
        <a:noFill/>
        <a:ln w="9525">
          <a:noFill/>
        </a:ln>
      </xdr:spPr>
    </xdr:pic>
    <xdr:clientData/>
  </xdr:twoCellAnchor>
  <xdr:twoCellAnchor editAs="oneCell">
    <xdr:from>
      <xdr:col>20</xdr:col>
      <xdr:colOff>8890</xdr:colOff>
      <xdr:row>4</xdr:row>
      <xdr:rowOff>0</xdr:rowOff>
    </xdr:from>
    <xdr:to>
      <xdr:col>29</xdr:col>
      <xdr:colOff>177800</xdr:colOff>
      <xdr:row>4</xdr:row>
      <xdr:rowOff>0</xdr:rowOff>
    </xdr:to>
    <xdr:pic>
      <xdr:nvPicPr>
        <xdr:cNvPr id="85" name="图片 3335"/>
        <xdr:cNvPicPr>
          <a:picLocks noChangeAspect="1"/>
        </xdr:cNvPicPr>
      </xdr:nvPicPr>
      <xdr:blipFill>
        <a:blip r:embed="rId1"/>
        <a:stretch>
          <a:fillRect/>
        </a:stretch>
      </xdr:blipFill>
      <xdr:spPr>
        <a:xfrm>
          <a:off x="24831675" y="3191510"/>
          <a:ext cx="177800" cy="0"/>
        </a:xfrm>
        <a:prstGeom prst="rect">
          <a:avLst/>
        </a:prstGeom>
        <a:noFill/>
        <a:ln w="9525">
          <a:noFill/>
        </a:ln>
      </xdr:spPr>
    </xdr:pic>
    <xdr:clientData/>
  </xdr:twoCellAnchor>
  <xdr:twoCellAnchor editAs="oneCell">
    <xdr:from>
      <xdr:col>19</xdr:col>
      <xdr:colOff>18415</xdr:colOff>
      <xdr:row>4</xdr:row>
      <xdr:rowOff>0</xdr:rowOff>
    </xdr:from>
    <xdr:to>
      <xdr:col>29</xdr:col>
      <xdr:colOff>258445</xdr:colOff>
      <xdr:row>4</xdr:row>
      <xdr:rowOff>0</xdr:rowOff>
    </xdr:to>
    <xdr:pic>
      <xdr:nvPicPr>
        <xdr:cNvPr id="86" name="图片 3335"/>
        <xdr:cNvPicPr>
          <a:picLocks noChangeAspect="1"/>
        </xdr:cNvPicPr>
      </xdr:nvPicPr>
      <xdr:blipFill>
        <a:blip r:embed="rId1"/>
        <a:stretch>
          <a:fillRect/>
        </a:stretch>
      </xdr:blipFill>
      <xdr:spPr>
        <a:xfrm>
          <a:off x="24831675" y="3191510"/>
          <a:ext cx="258445" cy="0"/>
        </a:xfrm>
        <a:prstGeom prst="rect">
          <a:avLst/>
        </a:prstGeom>
        <a:noFill/>
        <a:ln w="9525">
          <a:noFill/>
        </a:ln>
      </xdr:spPr>
    </xdr:pic>
    <xdr:clientData/>
  </xdr:twoCellAnchor>
  <xdr:twoCellAnchor editAs="oneCell">
    <xdr:from>
      <xdr:col>19</xdr:col>
      <xdr:colOff>199390</xdr:colOff>
      <xdr:row>4</xdr:row>
      <xdr:rowOff>0</xdr:rowOff>
    </xdr:from>
    <xdr:to>
      <xdr:col>29</xdr:col>
      <xdr:colOff>302895</xdr:colOff>
      <xdr:row>4</xdr:row>
      <xdr:rowOff>0</xdr:rowOff>
    </xdr:to>
    <xdr:pic>
      <xdr:nvPicPr>
        <xdr:cNvPr id="87" name="图片 3335"/>
        <xdr:cNvPicPr>
          <a:picLocks noChangeAspect="1"/>
        </xdr:cNvPicPr>
      </xdr:nvPicPr>
      <xdr:blipFill>
        <a:blip r:embed="rId1"/>
        <a:stretch>
          <a:fillRect/>
        </a:stretch>
      </xdr:blipFill>
      <xdr:spPr>
        <a:xfrm>
          <a:off x="24831675" y="3191510"/>
          <a:ext cx="302895" cy="0"/>
        </a:xfrm>
        <a:prstGeom prst="rect">
          <a:avLst/>
        </a:prstGeom>
        <a:noFill/>
        <a:ln w="9525">
          <a:noFill/>
        </a:ln>
      </xdr:spPr>
    </xdr:pic>
    <xdr:clientData/>
  </xdr:twoCellAnchor>
  <xdr:twoCellAnchor editAs="oneCell">
    <xdr:from>
      <xdr:col>18</xdr:col>
      <xdr:colOff>542290</xdr:colOff>
      <xdr:row>4</xdr:row>
      <xdr:rowOff>0</xdr:rowOff>
    </xdr:from>
    <xdr:to>
      <xdr:col>29</xdr:col>
      <xdr:colOff>254271</xdr:colOff>
      <xdr:row>4</xdr:row>
      <xdr:rowOff>0</xdr:rowOff>
    </xdr:to>
    <xdr:pic>
      <xdr:nvPicPr>
        <xdr:cNvPr id="88" name="图片 3335"/>
        <xdr:cNvPicPr>
          <a:picLocks noChangeAspect="1"/>
        </xdr:cNvPicPr>
      </xdr:nvPicPr>
      <xdr:blipFill>
        <a:blip r:embed="rId1"/>
        <a:stretch>
          <a:fillRect/>
        </a:stretch>
      </xdr:blipFill>
      <xdr:spPr>
        <a:xfrm>
          <a:off x="24831675" y="3191510"/>
          <a:ext cx="254000" cy="0"/>
        </a:xfrm>
        <a:prstGeom prst="rect">
          <a:avLst/>
        </a:prstGeom>
        <a:noFill/>
        <a:ln w="9525">
          <a:noFill/>
        </a:ln>
      </xdr:spPr>
    </xdr:pic>
    <xdr:clientData/>
  </xdr:twoCellAnchor>
  <xdr:twoCellAnchor editAs="oneCell">
    <xdr:from>
      <xdr:col>18</xdr:col>
      <xdr:colOff>466725</xdr:colOff>
      <xdr:row>4</xdr:row>
      <xdr:rowOff>0</xdr:rowOff>
    </xdr:from>
    <xdr:to>
      <xdr:col>29</xdr:col>
      <xdr:colOff>317136</xdr:colOff>
      <xdr:row>4</xdr:row>
      <xdr:rowOff>0</xdr:rowOff>
    </xdr:to>
    <xdr:pic>
      <xdr:nvPicPr>
        <xdr:cNvPr id="135" name="图片 3335"/>
        <xdr:cNvPicPr>
          <a:picLocks noChangeAspect="1"/>
        </xdr:cNvPicPr>
      </xdr:nvPicPr>
      <xdr:blipFill>
        <a:blip r:embed="rId1"/>
        <a:stretch>
          <a:fillRect/>
        </a:stretch>
      </xdr:blipFill>
      <xdr:spPr>
        <a:xfrm>
          <a:off x="24831675" y="3191510"/>
          <a:ext cx="316865" cy="0"/>
        </a:xfrm>
        <a:prstGeom prst="rect">
          <a:avLst/>
        </a:prstGeom>
        <a:noFill/>
        <a:ln w="9525">
          <a:noFill/>
        </a:ln>
      </xdr:spPr>
    </xdr:pic>
    <xdr:clientData/>
  </xdr:twoCellAnchor>
  <xdr:twoCellAnchor editAs="oneCell">
    <xdr:from>
      <xdr:col>6</xdr:col>
      <xdr:colOff>549275</xdr:colOff>
      <xdr:row>4</xdr:row>
      <xdr:rowOff>0</xdr:rowOff>
    </xdr:from>
    <xdr:to>
      <xdr:col>6</xdr:col>
      <xdr:colOff>549275</xdr:colOff>
      <xdr:row>4</xdr:row>
      <xdr:rowOff>0</xdr:rowOff>
    </xdr:to>
    <xdr:pic>
      <xdr:nvPicPr>
        <xdr:cNvPr id="224" name="图片 3335"/>
        <xdr:cNvPicPr>
          <a:picLocks noChangeAspect="1"/>
        </xdr:cNvPicPr>
      </xdr:nvPicPr>
      <xdr:blipFill>
        <a:blip r:embed="rId1"/>
        <a:stretch>
          <a:fillRect/>
        </a:stretch>
      </xdr:blipFill>
      <xdr:spPr>
        <a:xfrm>
          <a:off x="8826500" y="3191510"/>
          <a:ext cx="0" cy="0"/>
        </a:xfrm>
        <a:prstGeom prst="rect">
          <a:avLst/>
        </a:prstGeom>
        <a:noFill/>
        <a:ln w="9525">
          <a:noFill/>
        </a:ln>
      </xdr:spPr>
    </xdr:pic>
    <xdr:clientData/>
  </xdr:twoCellAnchor>
  <xdr:twoCellAnchor editAs="oneCell">
    <xdr:from>
      <xdr:col>5</xdr:col>
      <xdr:colOff>609600</xdr:colOff>
      <xdr:row>4</xdr:row>
      <xdr:rowOff>0</xdr:rowOff>
    </xdr:from>
    <xdr:to>
      <xdr:col>5</xdr:col>
      <xdr:colOff>819150</xdr:colOff>
      <xdr:row>4</xdr:row>
      <xdr:rowOff>0</xdr:rowOff>
    </xdr:to>
    <xdr:pic>
      <xdr:nvPicPr>
        <xdr:cNvPr id="242" name="图片 3335"/>
        <xdr:cNvPicPr>
          <a:picLocks noChangeAspect="1"/>
        </xdr:cNvPicPr>
      </xdr:nvPicPr>
      <xdr:blipFill>
        <a:blip r:embed="rId1"/>
        <a:stretch>
          <a:fillRect/>
        </a:stretch>
      </xdr:blipFill>
      <xdr:spPr>
        <a:xfrm>
          <a:off x="7915275" y="3191510"/>
          <a:ext cx="209550" cy="0"/>
        </a:xfrm>
        <a:prstGeom prst="rect">
          <a:avLst/>
        </a:prstGeom>
        <a:noFill/>
        <a:ln w="9525">
          <a:noFill/>
        </a:ln>
      </xdr:spPr>
    </xdr:pic>
    <xdr:clientData/>
  </xdr:twoCellAnchor>
  <xdr:twoCellAnchor editAs="oneCell">
    <xdr:from>
      <xdr:col>5</xdr:col>
      <xdr:colOff>609600</xdr:colOff>
      <xdr:row>4</xdr:row>
      <xdr:rowOff>0</xdr:rowOff>
    </xdr:from>
    <xdr:to>
      <xdr:col>6</xdr:col>
      <xdr:colOff>17780</xdr:colOff>
      <xdr:row>4</xdr:row>
      <xdr:rowOff>0</xdr:rowOff>
    </xdr:to>
    <xdr:pic>
      <xdr:nvPicPr>
        <xdr:cNvPr id="243" name="图片 3335"/>
        <xdr:cNvPicPr>
          <a:picLocks noChangeAspect="1"/>
        </xdr:cNvPicPr>
      </xdr:nvPicPr>
      <xdr:blipFill>
        <a:blip r:embed="rId1"/>
        <a:stretch>
          <a:fillRect/>
        </a:stretch>
      </xdr:blipFill>
      <xdr:spPr>
        <a:xfrm>
          <a:off x="7915275" y="3191510"/>
          <a:ext cx="379730" cy="0"/>
        </a:xfrm>
        <a:prstGeom prst="rect">
          <a:avLst/>
        </a:prstGeom>
        <a:noFill/>
        <a:ln w="9525">
          <a:noFill/>
        </a:ln>
      </xdr:spPr>
    </xdr:pic>
    <xdr:clientData/>
  </xdr:twoCellAnchor>
  <xdr:twoCellAnchor editAs="oneCell">
    <xdr:from>
      <xdr:col>20</xdr:col>
      <xdr:colOff>589915</xdr:colOff>
      <xdr:row>4</xdr:row>
      <xdr:rowOff>0</xdr:rowOff>
    </xdr:from>
    <xdr:to>
      <xdr:col>29</xdr:col>
      <xdr:colOff>434522</xdr:colOff>
      <xdr:row>4</xdr:row>
      <xdr:rowOff>0</xdr:rowOff>
    </xdr:to>
    <xdr:pic>
      <xdr:nvPicPr>
        <xdr:cNvPr id="253" name="图片 3335"/>
        <xdr:cNvPicPr>
          <a:picLocks noChangeAspect="1"/>
        </xdr:cNvPicPr>
      </xdr:nvPicPr>
      <xdr:blipFill>
        <a:blip r:embed="rId1"/>
        <a:stretch>
          <a:fillRect/>
        </a:stretch>
      </xdr:blipFill>
      <xdr:spPr>
        <a:xfrm>
          <a:off x="24831675" y="3191510"/>
          <a:ext cx="434340" cy="0"/>
        </a:xfrm>
        <a:prstGeom prst="rect">
          <a:avLst/>
        </a:prstGeom>
        <a:noFill/>
        <a:ln w="9525">
          <a:noFill/>
        </a:ln>
      </xdr:spPr>
    </xdr:pic>
    <xdr:clientData/>
  </xdr:twoCellAnchor>
  <xdr:twoCellAnchor editAs="oneCell">
    <xdr:from>
      <xdr:col>12</xdr:col>
      <xdr:colOff>0</xdr:colOff>
      <xdr:row>4</xdr:row>
      <xdr:rowOff>0</xdr:rowOff>
    </xdr:from>
    <xdr:to>
      <xdr:col>12</xdr:col>
      <xdr:colOff>133350</xdr:colOff>
      <xdr:row>4</xdr:row>
      <xdr:rowOff>0</xdr:rowOff>
    </xdr:to>
    <xdr:pic>
      <xdr:nvPicPr>
        <xdr:cNvPr id="258" name="图片 3335"/>
        <xdr:cNvPicPr>
          <a:picLocks noChangeAspect="1"/>
        </xdr:cNvPicPr>
      </xdr:nvPicPr>
      <xdr:blipFill>
        <a:blip r:embed="rId1"/>
        <a:stretch>
          <a:fillRect/>
        </a:stretch>
      </xdr:blipFill>
      <xdr:spPr>
        <a:xfrm>
          <a:off x="18821400" y="3191510"/>
          <a:ext cx="133350" cy="0"/>
        </a:xfrm>
        <a:prstGeom prst="rect">
          <a:avLst/>
        </a:prstGeom>
        <a:noFill/>
        <a:ln w="9525">
          <a:noFill/>
        </a:ln>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6</xdr:col>
      <xdr:colOff>685800</xdr:colOff>
      <xdr:row>4</xdr:row>
      <xdr:rowOff>0</xdr:rowOff>
    </xdr:from>
    <xdr:to>
      <xdr:col>6</xdr:col>
      <xdr:colOff>758190</xdr:colOff>
      <xdr:row>4</xdr:row>
      <xdr:rowOff>0</xdr:rowOff>
    </xdr:to>
    <xdr:pic>
      <xdr:nvPicPr>
        <xdr:cNvPr id="2" name="图片 3335"/>
        <xdr:cNvPicPr>
          <a:picLocks noChangeAspect="1"/>
        </xdr:cNvPicPr>
      </xdr:nvPicPr>
      <xdr:blipFill>
        <a:blip r:embed="rId1"/>
        <a:stretch>
          <a:fillRect/>
        </a:stretch>
      </xdr:blipFill>
      <xdr:spPr>
        <a:xfrm>
          <a:off x="8963025" y="3191510"/>
          <a:ext cx="72390" cy="0"/>
        </a:xfrm>
        <a:prstGeom prst="rect">
          <a:avLst/>
        </a:prstGeom>
        <a:noFill/>
        <a:ln w="9525">
          <a:noFill/>
        </a:ln>
      </xdr:spPr>
    </xdr:pic>
    <xdr:clientData/>
  </xdr:twoCellAnchor>
  <xdr:twoCellAnchor editAs="oneCell">
    <xdr:from>
      <xdr:col>7</xdr:col>
      <xdr:colOff>685800</xdr:colOff>
      <xdr:row>4</xdr:row>
      <xdr:rowOff>0</xdr:rowOff>
    </xdr:from>
    <xdr:to>
      <xdr:col>7</xdr:col>
      <xdr:colOff>1427480</xdr:colOff>
      <xdr:row>4</xdr:row>
      <xdr:rowOff>0</xdr:rowOff>
    </xdr:to>
    <xdr:pic>
      <xdr:nvPicPr>
        <xdr:cNvPr id="3" name="图片 3335"/>
        <xdr:cNvPicPr>
          <a:picLocks noChangeAspect="1"/>
        </xdr:cNvPicPr>
      </xdr:nvPicPr>
      <xdr:blipFill>
        <a:blip r:embed="rId1"/>
        <a:stretch>
          <a:fillRect/>
        </a:stretch>
      </xdr:blipFill>
      <xdr:spPr>
        <a:xfrm>
          <a:off x="10086975" y="3191510"/>
          <a:ext cx="741680" cy="0"/>
        </a:xfrm>
        <a:prstGeom prst="rect">
          <a:avLst/>
        </a:prstGeom>
        <a:noFill/>
        <a:ln w="9525">
          <a:noFill/>
        </a:ln>
      </xdr:spPr>
    </xdr:pic>
    <xdr:clientData/>
  </xdr:twoCellAnchor>
  <xdr:twoCellAnchor editAs="oneCell">
    <xdr:from>
      <xdr:col>7</xdr:col>
      <xdr:colOff>685800</xdr:colOff>
      <xdr:row>4</xdr:row>
      <xdr:rowOff>0</xdr:rowOff>
    </xdr:from>
    <xdr:to>
      <xdr:col>7</xdr:col>
      <xdr:colOff>1308735</xdr:colOff>
      <xdr:row>4</xdr:row>
      <xdr:rowOff>0</xdr:rowOff>
    </xdr:to>
    <xdr:pic>
      <xdr:nvPicPr>
        <xdr:cNvPr id="4" name="图片 3335"/>
        <xdr:cNvPicPr>
          <a:picLocks noChangeAspect="1"/>
        </xdr:cNvPicPr>
      </xdr:nvPicPr>
      <xdr:blipFill>
        <a:blip r:embed="rId1"/>
        <a:stretch>
          <a:fillRect/>
        </a:stretch>
      </xdr:blipFill>
      <xdr:spPr>
        <a:xfrm>
          <a:off x="10086975" y="3191510"/>
          <a:ext cx="622935" cy="0"/>
        </a:xfrm>
        <a:prstGeom prst="rect">
          <a:avLst/>
        </a:prstGeom>
        <a:noFill/>
        <a:ln w="9525">
          <a:noFill/>
        </a:ln>
      </xdr:spPr>
    </xdr:pic>
    <xdr:clientData/>
  </xdr:twoCellAnchor>
  <xdr:twoCellAnchor editAs="oneCell">
    <xdr:from>
      <xdr:col>4</xdr:col>
      <xdr:colOff>609600</xdr:colOff>
      <xdr:row>4</xdr:row>
      <xdr:rowOff>0</xdr:rowOff>
    </xdr:from>
    <xdr:to>
      <xdr:col>4</xdr:col>
      <xdr:colOff>742950</xdr:colOff>
      <xdr:row>4</xdr:row>
      <xdr:rowOff>0</xdr:rowOff>
    </xdr:to>
    <xdr:pic>
      <xdr:nvPicPr>
        <xdr:cNvPr id="5" name="图片 3335"/>
        <xdr:cNvPicPr>
          <a:picLocks noChangeAspect="1"/>
        </xdr:cNvPicPr>
      </xdr:nvPicPr>
      <xdr:blipFill>
        <a:blip r:embed="rId1"/>
        <a:stretch>
          <a:fillRect/>
        </a:stretch>
      </xdr:blipFill>
      <xdr:spPr>
        <a:xfrm>
          <a:off x="4276725" y="3191510"/>
          <a:ext cx="133350" cy="0"/>
        </a:xfrm>
        <a:prstGeom prst="rect">
          <a:avLst/>
        </a:prstGeom>
        <a:noFill/>
        <a:ln w="9525">
          <a:noFill/>
        </a:ln>
      </xdr:spPr>
    </xdr:pic>
    <xdr:clientData/>
  </xdr:twoCellAnchor>
  <mc:AlternateContent xmlns:mc="http://schemas.openxmlformats.org/markup-compatibility/2006">
    <mc:Choice xmlns:a14="http://schemas.microsoft.com/office/drawing/2010/main" Requires="a14">
      <xdr:twoCellAnchor editAs="oneCell">
        <xdr:from>
          <xdr:col>3</xdr:col>
          <xdr:colOff>9525</xdr:colOff>
          <xdr:row>4</xdr:row>
          <xdr:rowOff>0</xdr:rowOff>
        </xdr:from>
        <xdr:to>
          <xdr:col>3</xdr:col>
          <xdr:colOff>9525</xdr:colOff>
          <xdr:row>4</xdr:row>
          <xdr:rowOff>0</xdr:rowOff>
        </xdr:to>
        <xdr:sp>
          <xdr:nvSpPr>
            <xdr:cNvPr id="13313" name="Object 2077" hidden="1">
              <a:extLst>
                <a:ext uri="{63B3BB69-23CF-44E3-9099-C40C66FF867C}">
                  <a14:compatExt spid="_x0000_s13313"/>
                </a:ext>
              </a:extLst>
            </xdr:cNvPr>
            <xdr:cNvSpPr/>
          </xdr:nvSpPr>
          <xdr:spPr>
            <a:xfrm>
              <a:off x="2981325" y="3191510"/>
              <a:ext cx="0" cy="0"/>
            </a:xfrm>
            <a:prstGeom prst="rect">
              <a:avLst/>
            </a:prstGeom>
          </xdr:spPr>
        </xdr:sp>
        <xdr:clientData/>
      </xdr:twoCellAnchor>
    </mc:Choice>
    <mc:Fallback/>
  </mc:AlternateContent>
  <xdr:twoCellAnchor editAs="oneCell">
    <xdr:from>
      <xdr:col>6</xdr:col>
      <xdr:colOff>609600</xdr:colOff>
      <xdr:row>4</xdr:row>
      <xdr:rowOff>0</xdr:rowOff>
    </xdr:from>
    <xdr:to>
      <xdr:col>6</xdr:col>
      <xdr:colOff>852805</xdr:colOff>
      <xdr:row>4</xdr:row>
      <xdr:rowOff>0</xdr:rowOff>
    </xdr:to>
    <xdr:pic>
      <xdr:nvPicPr>
        <xdr:cNvPr id="7" name="图片 3335"/>
        <xdr:cNvPicPr>
          <a:picLocks noChangeAspect="1"/>
        </xdr:cNvPicPr>
      </xdr:nvPicPr>
      <xdr:blipFill>
        <a:blip r:embed="rId1"/>
        <a:stretch>
          <a:fillRect/>
        </a:stretch>
      </xdr:blipFill>
      <xdr:spPr>
        <a:xfrm>
          <a:off x="8886825" y="3191510"/>
          <a:ext cx="243205" cy="0"/>
        </a:xfrm>
        <a:prstGeom prst="rect">
          <a:avLst/>
        </a:prstGeom>
        <a:noFill/>
        <a:ln w="9525">
          <a:noFill/>
        </a:ln>
      </xdr:spPr>
    </xdr:pic>
    <xdr:clientData/>
  </xdr:twoCellAnchor>
  <xdr:twoCellAnchor editAs="oneCell">
    <xdr:from>
      <xdr:col>6</xdr:col>
      <xdr:colOff>609600</xdr:colOff>
      <xdr:row>4</xdr:row>
      <xdr:rowOff>0</xdr:rowOff>
    </xdr:from>
    <xdr:to>
      <xdr:col>6</xdr:col>
      <xdr:colOff>854075</xdr:colOff>
      <xdr:row>4</xdr:row>
      <xdr:rowOff>0</xdr:rowOff>
    </xdr:to>
    <xdr:pic>
      <xdr:nvPicPr>
        <xdr:cNvPr id="8" name="图片 3335"/>
        <xdr:cNvPicPr>
          <a:picLocks noChangeAspect="1"/>
        </xdr:cNvPicPr>
      </xdr:nvPicPr>
      <xdr:blipFill>
        <a:blip r:embed="rId1"/>
        <a:stretch>
          <a:fillRect/>
        </a:stretch>
      </xdr:blipFill>
      <xdr:spPr>
        <a:xfrm>
          <a:off x="8886825" y="3191510"/>
          <a:ext cx="244475" cy="0"/>
        </a:xfrm>
        <a:prstGeom prst="rect">
          <a:avLst/>
        </a:prstGeom>
        <a:noFill/>
        <a:ln w="9525">
          <a:noFill/>
        </a:ln>
      </xdr:spPr>
    </xdr:pic>
    <xdr:clientData/>
  </xdr:twoCellAnchor>
  <xdr:twoCellAnchor editAs="oneCell">
    <xdr:from>
      <xdr:col>6</xdr:col>
      <xdr:colOff>609600</xdr:colOff>
      <xdr:row>4</xdr:row>
      <xdr:rowOff>0</xdr:rowOff>
    </xdr:from>
    <xdr:to>
      <xdr:col>6</xdr:col>
      <xdr:colOff>897255</xdr:colOff>
      <xdr:row>4</xdr:row>
      <xdr:rowOff>0</xdr:rowOff>
    </xdr:to>
    <xdr:pic>
      <xdr:nvPicPr>
        <xdr:cNvPr id="9" name="图片 3335"/>
        <xdr:cNvPicPr>
          <a:picLocks noChangeAspect="1"/>
        </xdr:cNvPicPr>
      </xdr:nvPicPr>
      <xdr:blipFill>
        <a:blip r:embed="rId1"/>
        <a:stretch>
          <a:fillRect/>
        </a:stretch>
      </xdr:blipFill>
      <xdr:spPr>
        <a:xfrm>
          <a:off x="8886825" y="3191510"/>
          <a:ext cx="287655" cy="0"/>
        </a:xfrm>
        <a:prstGeom prst="rect">
          <a:avLst/>
        </a:prstGeom>
        <a:noFill/>
        <a:ln w="9525">
          <a:noFill/>
        </a:ln>
      </xdr:spPr>
    </xdr:pic>
    <xdr:clientData/>
  </xdr:twoCellAnchor>
  <xdr:twoCellAnchor editAs="oneCell">
    <xdr:from>
      <xdr:col>6</xdr:col>
      <xdr:colOff>495300</xdr:colOff>
      <xdr:row>4</xdr:row>
      <xdr:rowOff>0</xdr:rowOff>
    </xdr:from>
    <xdr:to>
      <xdr:col>6</xdr:col>
      <xdr:colOff>673100</xdr:colOff>
      <xdr:row>4</xdr:row>
      <xdr:rowOff>0</xdr:rowOff>
    </xdr:to>
    <xdr:pic>
      <xdr:nvPicPr>
        <xdr:cNvPr id="10" name="图片 3335"/>
        <xdr:cNvPicPr>
          <a:picLocks noChangeAspect="1"/>
        </xdr:cNvPicPr>
      </xdr:nvPicPr>
      <xdr:blipFill>
        <a:blip r:embed="rId1"/>
        <a:stretch>
          <a:fillRect/>
        </a:stretch>
      </xdr:blipFill>
      <xdr:spPr>
        <a:xfrm>
          <a:off x="8772525" y="3191510"/>
          <a:ext cx="177800" cy="0"/>
        </a:xfrm>
        <a:prstGeom prst="rect">
          <a:avLst/>
        </a:prstGeom>
        <a:noFill/>
        <a:ln w="9525">
          <a:noFill/>
        </a:ln>
      </xdr:spPr>
    </xdr:pic>
    <xdr:clientData/>
  </xdr:twoCellAnchor>
  <xdr:twoCellAnchor editAs="oneCell">
    <xdr:from>
      <xdr:col>16</xdr:col>
      <xdr:colOff>8890</xdr:colOff>
      <xdr:row>4</xdr:row>
      <xdr:rowOff>0</xdr:rowOff>
    </xdr:from>
    <xdr:to>
      <xdr:col>16</xdr:col>
      <xdr:colOff>186690</xdr:colOff>
      <xdr:row>4</xdr:row>
      <xdr:rowOff>0</xdr:rowOff>
    </xdr:to>
    <xdr:pic>
      <xdr:nvPicPr>
        <xdr:cNvPr id="11" name="图片 3335"/>
        <xdr:cNvPicPr>
          <a:picLocks noChangeAspect="1"/>
        </xdr:cNvPicPr>
      </xdr:nvPicPr>
      <xdr:blipFill>
        <a:blip r:embed="rId1"/>
        <a:stretch>
          <a:fillRect/>
        </a:stretch>
      </xdr:blipFill>
      <xdr:spPr>
        <a:xfrm>
          <a:off x="24154765" y="3191510"/>
          <a:ext cx="177800" cy="0"/>
        </a:xfrm>
        <a:prstGeom prst="rect">
          <a:avLst/>
        </a:prstGeom>
        <a:noFill/>
        <a:ln w="9525">
          <a:noFill/>
        </a:ln>
      </xdr:spPr>
    </xdr:pic>
    <xdr:clientData/>
  </xdr:twoCellAnchor>
  <xdr:twoCellAnchor editAs="oneCell">
    <xdr:from>
      <xdr:col>14</xdr:col>
      <xdr:colOff>542290</xdr:colOff>
      <xdr:row>4</xdr:row>
      <xdr:rowOff>0</xdr:rowOff>
    </xdr:from>
    <xdr:to>
      <xdr:col>15</xdr:col>
      <xdr:colOff>130810</xdr:colOff>
      <xdr:row>4</xdr:row>
      <xdr:rowOff>0</xdr:rowOff>
    </xdr:to>
    <xdr:pic>
      <xdr:nvPicPr>
        <xdr:cNvPr id="12" name="图片 3335"/>
        <xdr:cNvPicPr>
          <a:picLocks noChangeAspect="1"/>
        </xdr:cNvPicPr>
      </xdr:nvPicPr>
      <xdr:blipFill>
        <a:blip r:embed="rId1"/>
        <a:stretch>
          <a:fillRect/>
        </a:stretch>
      </xdr:blipFill>
      <xdr:spPr>
        <a:xfrm>
          <a:off x="22135465" y="3191510"/>
          <a:ext cx="255270" cy="0"/>
        </a:xfrm>
        <a:prstGeom prst="rect">
          <a:avLst/>
        </a:prstGeom>
        <a:noFill/>
        <a:ln w="9525">
          <a:noFill/>
        </a:ln>
      </xdr:spPr>
    </xdr:pic>
    <xdr:clientData/>
  </xdr:twoCellAnchor>
  <xdr:twoCellAnchor editAs="oneCell">
    <xdr:from>
      <xdr:col>4</xdr:col>
      <xdr:colOff>518795</xdr:colOff>
      <xdr:row>4</xdr:row>
      <xdr:rowOff>0</xdr:rowOff>
    </xdr:from>
    <xdr:to>
      <xdr:col>4</xdr:col>
      <xdr:colOff>685800</xdr:colOff>
      <xdr:row>4</xdr:row>
      <xdr:rowOff>0</xdr:rowOff>
    </xdr:to>
    <xdr:pic>
      <xdr:nvPicPr>
        <xdr:cNvPr id="13" name="图片 3335"/>
        <xdr:cNvPicPr>
          <a:picLocks noChangeAspect="1"/>
        </xdr:cNvPicPr>
      </xdr:nvPicPr>
      <xdr:blipFill>
        <a:blip r:embed="rId1"/>
        <a:stretch>
          <a:fillRect/>
        </a:stretch>
      </xdr:blipFill>
      <xdr:spPr>
        <a:xfrm>
          <a:off x="4185920" y="3191510"/>
          <a:ext cx="167005" cy="0"/>
        </a:xfrm>
        <a:prstGeom prst="rect">
          <a:avLst/>
        </a:prstGeom>
        <a:noFill/>
        <a:ln w="9525">
          <a:noFill/>
        </a:ln>
      </xdr:spPr>
    </xdr:pic>
    <xdr:clientData/>
  </xdr:twoCellAnchor>
  <xdr:twoCellAnchor editAs="oneCell">
    <xdr:from>
      <xdr:col>6</xdr:col>
      <xdr:colOff>590550</xdr:colOff>
      <xdr:row>4</xdr:row>
      <xdr:rowOff>0</xdr:rowOff>
    </xdr:from>
    <xdr:to>
      <xdr:col>6</xdr:col>
      <xdr:colOff>599440</xdr:colOff>
      <xdr:row>4</xdr:row>
      <xdr:rowOff>0</xdr:rowOff>
    </xdr:to>
    <xdr:pic>
      <xdr:nvPicPr>
        <xdr:cNvPr id="14" name="Picture 180" descr="ecblank"/>
        <xdr:cNvPicPr>
          <a:picLocks noChangeAspect="1"/>
        </xdr:cNvPicPr>
      </xdr:nvPicPr>
      <xdr:blipFill>
        <a:blip r:embed="rId2"/>
        <a:stretch>
          <a:fillRect/>
        </a:stretch>
      </xdr:blipFill>
      <xdr:spPr>
        <a:xfrm>
          <a:off x="8867775" y="3191510"/>
          <a:ext cx="8890" cy="0"/>
        </a:xfrm>
        <a:prstGeom prst="rect">
          <a:avLst/>
        </a:prstGeom>
        <a:noFill/>
        <a:ln w="9525">
          <a:noFill/>
        </a:ln>
      </xdr:spPr>
    </xdr:pic>
    <xdr:clientData/>
  </xdr:twoCellAnchor>
  <xdr:twoCellAnchor editAs="oneCell">
    <xdr:from>
      <xdr:col>7</xdr:col>
      <xdr:colOff>590550</xdr:colOff>
      <xdr:row>4</xdr:row>
      <xdr:rowOff>0</xdr:rowOff>
    </xdr:from>
    <xdr:to>
      <xdr:col>7</xdr:col>
      <xdr:colOff>599440</xdr:colOff>
      <xdr:row>4</xdr:row>
      <xdr:rowOff>0</xdr:rowOff>
    </xdr:to>
    <xdr:pic>
      <xdr:nvPicPr>
        <xdr:cNvPr id="15" name="Picture 180" descr="ecblank"/>
        <xdr:cNvPicPr>
          <a:picLocks noChangeAspect="1"/>
        </xdr:cNvPicPr>
      </xdr:nvPicPr>
      <xdr:blipFill>
        <a:blip r:embed="rId2"/>
        <a:stretch>
          <a:fillRect/>
        </a:stretch>
      </xdr:blipFill>
      <xdr:spPr>
        <a:xfrm>
          <a:off x="9991725" y="3191510"/>
          <a:ext cx="8890" cy="0"/>
        </a:xfrm>
        <a:prstGeom prst="rect">
          <a:avLst/>
        </a:prstGeom>
        <a:noFill/>
        <a:ln w="9525">
          <a:noFill/>
        </a:ln>
      </xdr:spPr>
    </xdr:pic>
    <xdr:clientData/>
  </xdr:twoCellAnchor>
  <xdr:twoCellAnchor editAs="oneCell">
    <xdr:from>
      <xdr:col>5</xdr:col>
      <xdr:colOff>609600</xdr:colOff>
      <xdr:row>4</xdr:row>
      <xdr:rowOff>0</xdr:rowOff>
    </xdr:from>
    <xdr:to>
      <xdr:col>5</xdr:col>
      <xdr:colOff>776605</xdr:colOff>
      <xdr:row>4</xdr:row>
      <xdr:rowOff>0</xdr:rowOff>
    </xdr:to>
    <xdr:pic>
      <xdr:nvPicPr>
        <xdr:cNvPr id="16" name="图片 3335"/>
        <xdr:cNvPicPr>
          <a:picLocks noChangeAspect="1"/>
        </xdr:cNvPicPr>
      </xdr:nvPicPr>
      <xdr:blipFill>
        <a:blip r:embed="rId1"/>
        <a:stretch>
          <a:fillRect/>
        </a:stretch>
      </xdr:blipFill>
      <xdr:spPr>
        <a:xfrm>
          <a:off x="7915275" y="3191510"/>
          <a:ext cx="167005" cy="0"/>
        </a:xfrm>
        <a:prstGeom prst="rect">
          <a:avLst/>
        </a:prstGeom>
        <a:noFill/>
        <a:ln w="9525">
          <a:noFill/>
        </a:ln>
      </xdr:spPr>
    </xdr:pic>
    <xdr:clientData/>
  </xdr:twoCellAnchor>
  <xdr:twoCellAnchor editAs="oneCell">
    <xdr:from>
      <xdr:col>5</xdr:col>
      <xdr:colOff>609600</xdr:colOff>
      <xdr:row>4</xdr:row>
      <xdr:rowOff>0</xdr:rowOff>
    </xdr:from>
    <xdr:to>
      <xdr:col>5</xdr:col>
      <xdr:colOff>821055</xdr:colOff>
      <xdr:row>4</xdr:row>
      <xdr:rowOff>0</xdr:rowOff>
    </xdr:to>
    <xdr:pic>
      <xdr:nvPicPr>
        <xdr:cNvPr id="17" name="图片 3335"/>
        <xdr:cNvPicPr>
          <a:picLocks noChangeAspect="1"/>
        </xdr:cNvPicPr>
      </xdr:nvPicPr>
      <xdr:blipFill>
        <a:blip r:embed="rId1"/>
        <a:stretch>
          <a:fillRect/>
        </a:stretch>
      </xdr:blipFill>
      <xdr:spPr>
        <a:xfrm>
          <a:off x="7915275" y="3191510"/>
          <a:ext cx="211455" cy="0"/>
        </a:xfrm>
        <a:prstGeom prst="rect">
          <a:avLst/>
        </a:prstGeom>
        <a:noFill/>
        <a:ln w="9525">
          <a:noFill/>
        </a:ln>
      </xdr:spPr>
    </xdr:pic>
    <xdr:clientData/>
  </xdr:twoCellAnchor>
  <xdr:twoCellAnchor editAs="oneCell">
    <xdr:from>
      <xdr:col>20</xdr:col>
      <xdr:colOff>8890</xdr:colOff>
      <xdr:row>4</xdr:row>
      <xdr:rowOff>0</xdr:rowOff>
    </xdr:from>
    <xdr:to>
      <xdr:col>20</xdr:col>
      <xdr:colOff>186690</xdr:colOff>
      <xdr:row>4</xdr:row>
      <xdr:rowOff>0</xdr:rowOff>
    </xdr:to>
    <xdr:pic>
      <xdr:nvPicPr>
        <xdr:cNvPr id="18" name="图片 3335"/>
        <xdr:cNvPicPr>
          <a:picLocks noChangeAspect="1"/>
        </xdr:cNvPicPr>
      </xdr:nvPicPr>
      <xdr:blipFill>
        <a:blip r:embed="rId1"/>
        <a:stretch>
          <a:fillRect/>
        </a:stretch>
      </xdr:blipFill>
      <xdr:spPr>
        <a:xfrm>
          <a:off x="27640915" y="3191510"/>
          <a:ext cx="177800" cy="0"/>
        </a:xfrm>
        <a:prstGeom prst="rect">
          <a:avLst/>
        </a:prstGeom>
        <a:noFill/>
        <a:ln w="9525">
          <a:noFill/>
        </a:ln>
      </xdr:spPr>
    </xdr:pic>
    <xdr:clientData/>
  </xdr:twoCellAnchor>
  <xdr:twoCellAnchor editAs="oneCell">
    <xdr:from>
      <xdr:col>19</xdr:col>
      <xdr:colOff>18415</xdr:colOff>
      <xdr:row>4</xdr:row>
      <xdr:rowOff>0</xdr:rowOff>
    </xdr:from>
    <xdr:to>
      <xdr:col>19</xdr:col>
      <xdr:colOff>276860</xdr:colOff>
      <xdr:row>4</xdr:row>
      <xdr:rowOff>0</xdr:rowOff>
    </xdr:to>
    <xdr:pic>
      <xdr:nvPicPr>
        <xdr:cNvPr id="19" name="图片 3335"/>
        <xdr:cNvPicPr>
          <a:picLocks noChangeAspect="1"/>
        </xdr:cNvPicPr>
      </xdr:nvPicPr>
      <xdr:blipFill>
        <a:blip r:embed="rId1"/>
        <a:stretch>
          <a:fillRect/>
        </a:stretch>
      </xdr:blipFill>
      <xdr:spPr>
        <a:xfrm>
          <a:off x="26497915" y="3191510"/>
          <a:ext cx="258445" cy="0"/>
        </a:xfrm>
        <a:prstGeom prst="rect">
          <a:avLst/>
        </a:prstGeom>
        <a:noFill/>
        <a:ln w="9525">
          <a:noFill/>
        </a:ln>
      </xdr:spPr>
    </xdr:pic>
    <xdr:clientData/>
  </xdr:twoCellAnchor>
  <xdr:twoCellAnchor editAs="oneCell">
    <xdr:from>
      <xdr:col>19</xdr:col>
      <xdr:colOff>199390</xdr:colOff>
      <xdr:row>4</xdr:row>
      <xdr:rowOff>0</xdr:rowOff>
    </xdr:from>
    <xdr:to>
      <xdr:col>19</xdr:col>
      <xdr:colOff>502285</xdr:colOff>
      <xdr:row>4</xdr:row>
      <xdr:rowOff>0</xdr:rowOff>
    </xdr:to>
    <xdr:pic>
      <xdr:nvPicPr>
        <xdr:cNvPr id="20" name="图片 3335"/>
        <xdr:cNvPicPr>
          <a:picLocks noChangeAspect="1"/>
        </xdr:cNvPicPr>
      </xdr:nvPicPr>
      <xdr:blipFill>
        <a:blip r:embed="rId1"/>
        <a:stretch>
          <a:fillRect/>
        </a:stretch>
      </xdr:blipFill>
      <xdr:spPr>
        <a:xfrm>
          <a:off x="26678890" y="3191510"/>
          <a:ext cx="302895" cy="0"/>
        </a:xfrm>
        <a:prstGeom prst="rect">
          <a:avLst/>
        </a:prstGeom>
        <a:noFill/>
        <a:ln w="9525">
          <a:noFill/>
        </a:ln>
      </xdr:spPr>
    </xdr:pic>
    <xdr:clientData/>
  </xdr:twoCellAnchor>
  <xdr:twoCellAnchor editAs="oneCell">
    <xdr:from>
      <xdr:col>18</xdr:col>
      <xdr:colOff>542290</xdr:colOff>
      <xdr:row>4</xdr:row>
      <xdr:rowOff>0</xdr:rowOff>
    </xdr:from>
    <xdr:to>
      <xdr:col>19</xdr:col>
      <xdr:colOff>115570</xdr:colOff>
      <xdr:row>4</xdr:row>
      <xdr:rowOff>0</xdr:rowOff>
    </xdr:to>
    <xdr:pic>
      <xdr:nvPicPr>
        <xdr:cNvPr id="21" name="图片 3335"/>
        <xdr:cNvPicPr>
          <a:picLocks noChangeAspect="1"/>
        </xdr:cNvPicPr>
      </xdr:nvPicPr>
      <xdr:blipFill>
        <a:blip r:embed="rId1"/>
        <a:stretch>
          <a:fillRect/>
        </a:stretch>
      </xdr:blipFill>
      <xdr:spPr>
        <a:xfrm>
          <a:off x="26335990" y="3191510"/>
          <a:ext cx="259080" cy="0"/>
        </a:xfrm>
        <a:prstGeom prst="rect">
          <a:avLst/>
        </a:prstGeom>
        <a:noFill/>
        <a:ln w="9525">
          <a:noFill/>
        </a:ln>
      </xdr:spPr>
    </xdr:pic>
    <xdr:clientData/>
  </xdr:twoCellAnchor>
  <xdr:twoCellAnchor editAs="oneCell">
    <xdr:from>
      <xdr:col>18</xdr:col>
      <xdr:colOff>466725</xdr:colOff>
      <xdr:row>4</xdr:row>
      <xdr:rowOff>0</xdr:rowOff>
    </xdr:from>
    <xdr:to>
      <xdr:col>19</xdr:col>
      <xdr:colOff>102870</xdr:colOff>
      <xdr:row>4</xdr:row>
      <xdr:rowOff>0</xdr:rowOff>
    </xdr:to>
    <xdr:pic>
      <xdr:nvPicPr>
        <xdr:cNvPr id="22" name="图片 3335"/>
        <xdr:cNvPicPr>
          <a:picLocks noChangeAspect="1"/>
        </xdr:cNvPicPr>
      </xdr:nvPicPr>
      <xdr:blipFill>
        <a:blip r:embed="rId1"/>
        <a:stretch>
          <a:fillRect/>
        </a:stretch>
      </xdr:blipFill>
      <xdr:spPr>
        <a:xfrm>
          <a:off x="26260425" y="3191510"/>
          <a:ext cx="321945" cy="0"/>
        </a:xfrm>
        <a:prstGeom prst="rect">
          <a:avLst/>
        </a:prstGeom>
        <a:noFill/>
        <a:ln w="9525">
          <a:noFill/>
        </a:ln>
      </xdr:spPr>
    </xdr:pic>
    <xdr:clientData/>
  </xdr:twoCellAnchor>
  <xdr:twoCellAnchor editAs="oneCell">
    <xdr:from>
      <xdr:col>6</xdr:col>
      <xdr:colOff>549275</xdr:colOff>
      <xdr:row>4</xdr:row>
      <xdr:rowOff>0</xdr:rowOff>
    </xdr:from>
    <xdr:to>
      <xdr:col>6</xdr:col>
      <xdr:colOff>549275</xdr:colOff>
      <xdr:row>4</xdr:row>
      <xdr:rowOff>0</xdr:rowOff>
    </xdr:to>
    <xdr:pic>
      <xdr:nvPicPr>
        <xdr:cNvPr id="23" name="图片 3335"/>
        <xdr:cNvPicPr>
          <a:picLocks noChangeAspect="1"/>
        </xdr:cNvPicPr>
      </xdr:nvPicPr>
      <xdr:blipFill>
        <a:blip r:embed="rId1"/>
        <a:stretch>
          <a:fillRect/>
        </a:stretch>
      </xdr:blipFill>
      <xdr:spPr>
        <a:xfrm>
          <a:off x="8826500" y="3191510"/>
          <a:ext cx="0" cy="0"/>
        </a:xfrm>
        <a:prstGeom prst="rect">
          <a:avLst/>
        </a:prstGeom>
        <a:noFill/>
        <a:ln w="9525">
          <a:noFill/>
        </a:ln>
      </xdr:spPr>
    </xdr:pic>
    <xdr:clientData/>
  </xdr:twoCellAnchor>
  <xdr:twoCellAnchor editAs="oneCell">
    <xdr:from>
      <xdr:col>5</xdr:col>
      <xdr:colOff>609600</xdr:colOff>
      <xdr:row>4</xdr:row>
      <xdr:rowOff>0</xdr:rowOff>
    </xdr:from>
    <xdr:to>
      <xdr:col>5</xdr:col>
      <xdr:colOff>819150</xdr:colOff>
      <xdr:row>4</xdr:row>
      <xdr:rowOff>0</xdr:rowOff>
    </xdr:to>
    <xdr:pic>
      <xdr:nvPicPr>
        <xdr:cNvPr id="24" name="图片 3335"/>
        <xdr:cNvPicPr>
          <a:picLocks noChangeAspect="1"/>
        </xdr:cNvPicPr>
      </xdr:nvPicPr>
      <xdr:blipFill>
        <a:blip r:embed="rId1"/>
        <a:stretch>
          <a:fillRect/>
        </a:stretch>
      </xdr:blipFill>
      <xdr:spPr>
        <a:xfrm>
          <a:off x="7915275" y="3191510"/>
          <a:ext cx="209550" cy="0"/>
        </a:xfrm>
        <a:prstGeom prst="rect">
          <a:avLst/>
        </a:prstGeom>
        <a:noFill/>
        <a:ln w="9525">
          <a:noFill/>
        </a:ln>
      </xdr:spPr>
    </xdr:pic>
    <xdr:clientData/>
  </xdr:twoCellAnchor>
  <xdr:twoCellAnchor editAs="oneCell">
    <xdr:from>
      <xdr:col>5</xdr:col>
      <xdr:colOff>609600</xdr:colOff>
      <xdr:row>4</xdr:row>
      <xdr:rowOff>0</xdr:rowOff>
    </xdr:from>
    <xdr:to>
      <xdr:col>6</xdr:col>
      <xdr:colOff>17780</xdr:colOff>
      <xdr:row>4</xdr:row>
      <xdr:rowOff>0</xdr:rowOff>
    </xdr:to>
    <xdr:pic>
      <xdr:nvPicPr>
        <xdr:cNvPr id="25" name="图片 3335"/>
        <xdr:cNvPicPr>
          <a:picLocks noChangeAspect="1"/>
        </xdr:cNvPicPr>
      </xdr:nvPicPr>
      <xdr:blipFill>
        <a:blip r:embed="rId1"/>
        <a:stretch>
          <a:fillRect/>
        </a:stretch>
      </xdr:blipFill>
      <xdr:spPr>
        <a:xfrm>
          <a:off x="7915275" y="3191510"/>
          <a:ext cx="379730" cy="0"/>
        </a:xfrm>
        <a:prstGeom prst="rect">
          <a:avLst/>
        </a:prstGeom>
        <a:noFill/>
        <a:ln w="9525">
          <a:noFill/>
        </a:ln>
      </xdr:spPr>
    </xdr:pic>
    <xdr:clientData/>
  </xdr:twoCellAnchor>
  <xdr:twoCellAnchor editAs="oneCell">
    <xdr:from>
      <xdr:col>20</xdr:col>
      <xdr:colOff>589915</xdr:colOff>
      <xdr:row>4</xdr:row>
      <xdr:rowOff>0</xdr:rowOff>
    </xdr:from>
    <xdr:to>
      <xdr:col>21</xdr:col>
      <xdr:colOff>31115</xdr:colOff>
      <xdr:row>4</xdr:row>
      <xdr:rowOff>0</xdr:rowOff>
    </xdr:to>
    <xdr:pic>
      <xdr:nvPicPr>
        <xdr:cNvPr id="26" name="图片 3335"/>
        <xdr:cNvPicPr>
          <a:picLocks noChangeAspect="1"/>
        </xdr:cNvPicPr>
      </xdr:nvPicPr>
      <xdr:blipFill>
        <a:blip r:embed="rId1"/>
        <a:stretch>
          <a:fillRect/>
        </a:stretch>
      </xdr:blipFill>
      <xdr:spPr>
        <a:xfrm>
          <a:off x="28221940" y="3191510"/>
          <a:ext cx="431800" cy="0"/>
        </a:xfrm>
        <a:prstGeom prst="rect">
          <a:avLst/>
        </a:prstGeom>
        <a:noFill/>
        <a:ln w="9525">
          <a:noFill/>
        </a:ln>
      </xdr:spPr>
    </xdr:pic>
    <xdr:clientData/>
  </xdr:twoCellAnchor>
  <xdr:twoCellAnchor editAs="oneCell">
    <xdr:from>
      <xdr:col>12</xdr:col>
      <xdr:colOff>0</xdr:colOff>
      <xdr:row>4</xdr:row>
      <xdr:rowOff>0</xdr:rowOff>
    </xdr:from>
    <xdr:to>
      <xdr:col>12</xdr:col>
      <xdr:colOff>133350</xdr:colOff>
      <xdr:row>4</xdr:row>
      <xdr:rowOff>0</xdr:rowOff>
    </xdr:to>
    <xdr:pic>
      <xdr:nvPicPr>
        <xdr:cNvPr id="27" name="图片 3335"/>
        <xdr:cNvPicPr>
          <a:picLocks noChangeAspect="1"/>
        </xdr:cNvPicPr>
      </xdr:nvPicPr>
      <xdr:blipFill>
        <a:blip r:embed="rId1"/>
        <a:stretch>
          <a:fillRect/>
        </a:stretch>
      </xdr:blipFill>
      <xdr:spPr>
        <a:xfrm>
          <a:off x="18821400" y="3191510"/>
          <a:ext cx="133350" cy="0"/>
        </a:xfrm>
        <a:prstGeom prst="rect">
          <a:avLst/>
        </a:prstGeom>
        <a:noFill/>
        <a:ln w="9525">
          <a:noFill/>
        </a:ln>
      </xdr:spPr>
    </xdr:pic>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editAs="oneCell">
    <xdr:from>
      <xdr:col>3</xdr:col>
      <xdr:colOff>609600</xdr:colOff>
      <xdr:row>5</xdr:row>
      <xdr:rowOff>0</xdr:rowOff>
    </xdr:from>
    <xdr:to>
      <xdr:col>3</xdr:col>
      <xdr:colOff>742950</xdr:colOff>
      <xdr:row>5</xdr:row>
      <xdr:rowOff>171450</xdr:rowOff>
    </xdr:to>
    <xdr:pic>
      <xdr:nvPicPr>
        <xdr:cNvPr id="2" name="图片 3335"/>
        <xdr:cNvPicPr>
          <a:picLocks noChangeAspect="1"/>
        </xdr:cNvPicPr>
      </xdr:nvPicPr>
      <xdr:blipFill>
        <a:blip r:embed="rId1"/>
        <a:stretch>
          <a:fillRect/>
        </a:stretch>
      </xdr:blipFill>
      <xdr:spPr>
        <a:xfrm>
          <a:off x="3409950" y="2491105"/>
          <a:ext cx="133350" cy="171450"/>
        </a:xfrm>
        <a:prstGeom prst="rect">
          <a:avLst/>
        </a:prstGeom>
        <a:noFill/>
        <a:ln w="9525">
          <a:noFill/>
        </a:ln>
      </xdr:spPr>
    </xdr:pic>
    <xdr:clientData/>
  </xdr:twoCellAnchor>
  <mc:AlternateContent xmlns:mc="http://schemas.openxmlformats.org/markup-compatibility/2006">
    <mc:Choice xmlns:a14="http://schemas.microsoft.com/office/drawing/2010/main" Requires="a14">
      <xdr:twoCellAnchor editAs="oneCell">
        <xdr:from>
          <xdr:col>2</xdr:col>
          <xdr:colOff>0</xdr:colOff>
          <xdr:row>5</xdr:row>
          <xdr:rowOff>0</xdr:rowOff>
        </xdr:from>
        <xdr:to>
          <xdr:col>2</xdr:col>
          <xdr:colOff>9525</xdr:colOff>
          <xdr:row>5</xdr:row>
          <xdr:rowOff>0</xdr:rowOff>
        </xdr:to>
        <xdr:sp>
          <xdr:nvSpPr>
            <xdr:cNvPr id="16385" name="Object 2078" hidden="1">
              <a:extLst>
                <a:ext uri="{63B3BB69-23CF-44E3-9099-C40C66FF867C}">
                  <a14:compatExt spid="_x0000_s16385"/>
                </a:ext>
              </a:extLst>
            </xdr:cNvPr>
            <xdr:cNvSpPr/>
          </xdr:nvSpPr>
          <xdr:spPr>
            <a:xfrm>
              <a:off x="2114550" y="2491105"/>
              <a:ext cx="9525"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5</xdr:row>
          <xdr:rowOff>0</xdr:rowOff>
        </xdr:from>
        <xdr:to>
          <xdr:col>2</xdr:col>
          <xdr:colOff>9525</xdr:colOff>
          <xdr:row>5</xdr:row>
          <xdr:rowOff>19050</xdr:rowOff>
        </xdr:to>
        <xdr:sp>
          <xdr:nvSpPr>
            <xdr:cNvPr id="16386" name="Object 2077" hidden="1">
              <a:extLst>
                <a:ext uri="{63B3BB69-23CF-44E3-9099-C40C66FF867C}">
                  <a14:compatExt spid="_x0000_s16386"/>
                </a:ext>
              </a:extLst>
            </xdr:cNvPr>
            <xdr:cNvSpPr/>
          </xdr:nvSpPr>
          <xdr:spPr>
            <a:xfrm>
              <a:off x="2114550" y="2491105"/>
              <a:ext cx="9525" cy="19050"/>
            </a:xfrm>
            <a:prstGeom prst="rect">
              <a:avLst/>
            </a:prstGeom>
          </xdr:spPr>
        </xdr:sp>
        <xdr:clientData/>
      </xdr:twoCellAnchor>
    </mc:Choice>
    <mc:Fallback/>
  </mc:AlternateContent>
  <xdr:twoCellAnchor editAs="oneCell">
    <xdr:from>
      <xdr:col>4</xdr:col>
      <xdr:colOff>0</xdr:colOff>
      <xdr:row>5</xdr:row>
      <xdr:rowOff>0</xdr:rowOff>
    </xdr:from>
    <xdr:to>
      <xdr:col>4</xdr:col>
      <xdr:colOff>133350</xdr:colOff>
      <xdr:row>5</xdr:row>
      <xdr:rowOff>171450</xdr:rowOff>
    </xdr:to>
    <xdr:pic>
      <xdr:nvPicPr>
        <xdr:cNvPr id="5" name="图片 3335"/>
        <xdr:cNvPicPr>
          <a:picLocks noChangeAspect="1"/>
        </xdr:cNvPicPr>
      </xdr:nvPicPr>
      <xdr:blipFill>
        <a:blip r:embed="rId1"/>
        <a:stretch>
          <a:fillRect/>
        </a:stretch>
      </xdr:blipFill>
      <xdr:spPr>
        <a:xfrm>
          <a:off x="5838825" y="2491105"/>
          <a:ext cx="133350" cy="171450"/>
        </a:xfrm>
        <a:prstGeom prst="rect">
          <a:avLst/>
        </a:prstGeom>
        <a:noFill/>
        <a:ln w="9525">
          <a:noFill/>
        </a:ln>
      </xdr:spPr>
    </xdr:pic>
    <xdr:clientData/>
  </xdr:twoCellAnchor>
</xdr:wsDr>
</file>

<file path=xl/drawings/drawing4.xml><?xml version="1.0" encoding="utf-8"?>
<xdr:wsDr xmlns:xdr="http://schemas.openxmlformats.org/drawingml/2006/spreadsheetDrawing" xmlns:r="http://schemas.openxmlformats.org/officeDocument/2006/relationships" xmlns:a="http://schemas.openxmlformats.org/drawingml/2006/main">
  <xdr:twoCellAnchor editAs="oneCell">
    <xdr:from>
      <xdr:col>6</xdr:col>
      <xdr:colOff>685800</xdr:colOff>
      <xdr:row>4</xdr:row>
      <xdr:rowOff>0</xdr:rowOff>
    </xdr:from>
    <xdr:to>
      <xdr:col>6</xdr:col>
      <xdr:colOff>758190</xdr:colOff>
      <xdr:row>4</xdr:row>
      <xdr:rowOff>0</xdr:rowOff>
    </xdr:to>
    <xdr:pic>
      <xdr:nvPicPr>
        <xdr:cNvPr id="2" name="图片 3335"/>
        <xdr:cNvPicPr>
          <a:picLocks noChangeAspect="1"/>
        </xdr:cNvPicPr>
      </xdr:nvPicPr>
      <xdr:blipFill>
        <a:blip r:embed="rId1"/>
        <a:stretch>
          <a:fillRect/>
        </a:stretch>
      </xdr:blipFill>
      <xdr:spPr>
        <a:xfrm>
          <a:off x="8963025" y="3191510"/>
          <a:ext cx="72390" cy="0"/>
        </a:xfrm>
        <a:prstGeom prst="rect">
          <a:avLst/>
        </a:prstGeom>
        <a:noFill/>
        <a:ln w="9525">
          <a:noFill/>
        </a:ln>
      </xdr:spPr>
    </xdr:pic>
    <xdr:clientData/>
  </xdr:twoCellAnchor>
  <xdr:twoCellAnchor editAs="oneCell">
    <xdr:from>
      <xdr:col>7</xdr:col>
      <xdr:colOff>685800</xdr:colOff>
      <xdr:row>4</xdr:row>
      <xdr:rowOff>0</xdr:rowOff>
    </xdr:from>
    <xdr:to>
      <xdr:col>7</xdr:col>
      <xdr:colOff>1427480</xdr:colOff>
      <xdr:row>4</xdr:row>
      <xdr:rowOff>0</xdr:rowOff>
    </xdr:to>
    <xdr:pic>
      <xdr:nvPicPr>
        <xdr:cNvPr id="3" name="图片 3335"/>
        <xdr:cNvPicPr>
          <a:picLocks noChangeAspect="1"/>
        </xdr:cNvPicPr>
      </xdr:nvPicPr>
      <xdr:blipFill>
        <a:blip r:embed="rId1"/>
        <a:stretch>
          <a:fillRect/>
        </a:stretch>
      </xdr:blipFill>
      <xdr:spPr>
        <a:xfrm>
          <a:off x="10086975" y="3191510"/>
          <a:ext cx="741680" cy="0"/>
        </a:xfrm>
        <a:prstGeom prst="rect">
          <a:avLst/>
        </a:prstGeom>
        <a:noFill/>
        <a:ln w="9525">
          <a:noFill/>
        </a:ln>
      </xdr:spPr>
    </xdr:pic>
    <xdr:clientData/>
  </xdr:twoCellAnchor>
  <xdr:twoCellAnchor editAs="oneCell">
    <xdr:from>
      <xdr:col>7</xdr:col>
      <xdr:colOff>685800</xdr:colOff>
      <xdr:row>4</xdr:row>
      <xdr:rowOff>0</xdr:rowOff>
    </xdr:from>
    <xdr:to>
      <xdr:col>7</xdr:col>
      <xdr:colOff>1308735</xdr:colOff>
      <xdr:row>4</xdr:row>
      <xdr:rowOff>0</xdr:rowOff>
    </xdr:to>
    <xdr:pic>
      <xdr:nvPicPr>
        <xdr:cNvPr id="4" name="图片 3335"/>
        <xdr:cNvPicPr>
          <a:picLocks noChangeAspect="1"/>
        </xdr:cNvPicPr>
      </xdr:nvPicPr>
      <xdr:blipFill>
        <a:blip r:embed="rId1"/>
        <a:stretch>
          <a:fillRect/>
        </a:stretch>
      </xdr:blipFill>
      <xdr:spPr>
        <a:xfrm>
          <a:off x="10086975" y="3191510"/>
          <a:ext cx="622935" cy="0"/>
        </a:xfrm>
        <a:prstGeom prst="rect">
          <a:avLst/>
        </a:prstGeom>
        <a:noFill/>
        <a:ln w="9525">
          <a:noFill/>
        </a:ln>
      </xdr:spPr>
    </xdr:pic>
    <xdr:clientData/>
  </xdr:twoCellAnchor>
  <xdr:twoCellAnchor editAs="oneCell">
    <xdr:from>
      <xdr:col>4</xdr:col>
      <xdr:colOff>609600</xdr:colOff>
      <xdr:row>4</xdr:row>
      <xdr:rowOff>0</xdr:rowOff>
    </xdr:from>
    <xdr:to>
      <xdr:col>4</xdr:col>
      <xdr:colOff>742950</xdr:colOff>
      <xdr:row>4</xdr:row>
      <xdr:rowOff>0</xdr:rowOff>
    </xdr:to>
    <xdr:pic>
      <xdr:nvPicPr>
        <xdr:cNvPr id="5" name="图片 3335"/>
        <xdr:cNvPicPr>
          <a:picLocks noChangeAspect="1"/>
        </xdr:cNvPicPr>
      </xdr:nvPicPr>
      <xdr:blipFill>
        <a:blip r:embed="rId1"/>
        <a:stretch>
          <a:fillRect/>
        </a:stretch>
      </xdr:blipFill>
      <xdr:spPr>
        <a:xfrm>
          <a:off x="4276725" y="3191510"/>
          <a:ext cx="133350" cy="0"/>
        </a:xfrm>
        <a:prstGeom prst="rect">
          <a:avLst/>
        </a:prstGeom>
        <a:noFill/>
        <a:ln w="9525">
          <a:noFill/>
        </a:ln>
      </xdr:spPr>
    </xdr:pic>
    <xdr:clientData/>
  </xdr:twoCellAnchor>
  <mc:AlternateContent xmlns:mc="http://schemas.openxmlformats.org/markup-compatibility/2006">
    <mc:Choice xmlns:a14="http://schemas.microsoft.com/office/drawing/2010/main" Requires="a14">
      <xdr:twoCellAnchor editAs="oneCell">
        <xdr:from>
          <xdr:col>3</xdr:col>
          <xdr:colOff>9525</xdr:colOff>
          <xdr:row>4</xdr:row>
          <xdr:rowOff>0</xdr:rowOff>
        </xdr:from>
        <xdr:to>
          <xdr:col>3</xdr:col>
          <xdr:colOff>9525</xdr:colOff>
          <xdr:row>4</xdr:row>
          <xdr:rowOff>0</xdr:rowOff>
        </xdr:to>
        <xdr:sp>
          <xdr:nvSpPr>
            <xdr:cNvPr id="9217" name="Object 2077" hidden="1">
              <a:extLst>
                <a:ext uri="{63B3BB69-23CF-44E3-9099-C40C66FF867C}">
                  <a14:compatExt spid="_x0000_s9217"/>
                </a:ext>
              </a:extLst>
            </xdr:cNvPr>
            <xdr:cNvSpPr/>
          </xdr:nvSpPr>
          <xdr:spPr>
            <a:xfrm>
              <a:off x="2981325" y="3191510"/>
              <a:ext cx="0" cy="0"/>
            </a:xfrm>
            <a:prstGeom prst="rect">
              <a:avLst/>
            </a:prstGeom>
          </xdr:spPr>
        </xdr:sp>
        <xdr:clientData/>
      </xdr:twoCellAnchor>
    </mc:Choice>
    <mc:Fallback/>
  </mc:AlternateContent>
  <xdr:twoCellAnchor editAs="oneCell">
    <xdr:from>
      <xdr:col>6</xdr:col>
      <xdr:colOff>609600</xdr:colOff>
      <xdr:row>4</xdr:row>
      <xdr:rowOff>0</xdr:rowOff>
    </xdr:from>
    <xdr:to>
      <xdr:col>6</xdr:col>
      <xdr:colOff>852805</xdr:colOff>
      <xdr:row>4</xdr:row>
      <xdr:rowOff>0</xdr:rowOff>
    </xdr:to>
    <xdr:pic>
      <xdr:nvPicPr>
        <xdr:cNvPr id="7" name="图片 3335"/>
        <xdr:cNvPicPr>
          <a:picLocks noChangeAspect="1"/>
        </xdr:cNvPicPr>
      </xdr:nvPicPr>
      <xdr:blipFill>
        <a:blip r:embed="rId1"/>
        <a:stretch>
          <a:fillRect/>
        </a:stretch>
      </xdr:blipFill>
      <xdr:spPr>
        <a:xfrm>
          <a:off x="8886825" y="3191510"/>
          <a:ext cx="243205" cy="0"/>
        </a:xfrm>
        <a:prstGeom prst="rect">
          <a:avLst/>
        </a:prstGeom>
        <a:noFill/>
        <a:ln w="9525">
          <a:noFill/>
        </a:ln>
      </xdr:spPr>
    </xdr:pic>
    <xdr:clientData/>
  </xdr:twoCellAnchor>
  <xdr:twoCellAnchor editAs="oneCell">
    <xdr:from>
      <xdr:col>6</xdr:col>
      <xdr:colOff>609600</xdr:colOff>
      <xdr:row>4</xdr:row>
      <xdr:rowOff>0</xdr:rowOff>
    </xdr:from>
    <xdr:to>
      <xdr:col>6</xdr:col>
      <xdr:colOff>854075</xdr:colOff>
      <xdr:row>4</xdr:row>
      <xdr:rowOff>0</xdr:rowOff>
    </xdr:to>
    <xdr:pic>
      <xdr:nvPicPr>
        <xdr:cNvPr id="8" name="图片 3335"/>
        <xdr:cNvPicPr>
          <a:picLocks noChangeAspect="1"/>
        </xdr:cNvPicPr>
      </xdr:nvPicPr>
      <xdr:blipFill>
        <a:blip r:embed="rId1"/>
        <a:stretch>
          <a:fillRect/>
        </a:stretch>
      </xdr:blipFill>
      <xdr:spPr>
        <a:xfrm>
          <a:off x="8886825" y="3191510"/>
          <a:ext cx="244475" cy="0"/>
        </a:xfrm>
        <a:prstGeom prst="rect">
          <a:avLst/>
        </a:prstGeom>
        <a:noFill/>
        <a:ln w="9525">
          <a:noFill/>
        </a:ln>
      </xdr:spPr>
    </xdr:pic>
    <xdr:clientData/>
  </xdr:twoCellAnchor>
  <xdr:twoCellAnchor editAs="oneCell">
    <xdr:from>
      <xdr:col>6</xdr:col>
      <xdr:colOff>609600</xdr:colOff>
      <xdr:row>4</xdr:row>
      <xdr:rowOff>0</xdr:rowOff>
    </xdr:from>
    <xdr:to>
      <xdr:col>6</xdr:col>
      <xdr:colOff>897255</xdr:colOff>
      <xdr:row>4</xdr:row>
      <xdr:rowOff>0</xdr:rowOff>
    </xdr:to>
    <xdr:pic>
      <xdr:nvPicPr>
        <xdr:cNvPr id="9" name="图片 3335"/>
        <xdr:cNvPicPr>
          <a:picLocks noChangeAspect="1"/>
        </xdr:cNvPicPr>
      </xdr:nvPicPr>
      <xdr:blipFill>
        <a:blip r:embed="rId1"/>
        <a:stretch>
          <a:fillRect/>
        </a:stretch>
      </xdr:blipFill>
      <xdr:spPr>
        <a:xfrm>
          <a:off x="8886825" y="3191510"/>
          <a:ext cx="287655" cy="0"/>
        </a:xfrm>
        <a:prstGeom prst="rect">
          <a:avLst/>
        </a:prstGeom>
        <a:noFill/>
        <a:ln w="9525">
          <a:noFill/>
        </a:ln>
      </xdr:spPr>
    </xdr:pic>
    <xdr:clientData/>
  </xdr:twoCellAnchor>
  <xdr:twoCellAnchor editAs="oneCell">
    <xdr:from>
      <xdr:col>6</xdr:col>
      <xdr:colOff>495300</xdr:colOff>
      <xdr:row>4</xdr:row>
      <xdr:rowOff>0</xdr:rowOff>
    </xdr:from>
    <xdr:to>
      <xdr:col>6</xdr:col>
      <xdr:colOff>673100</xdr:colOff>
      <xdr:row>4</xdr:row>
      <xdr:rowOff>0</xdr:rowOff>
    </xdr:to>
    <xdr:pic>
      <xdr:nvPicPr>
        <xdr:cNvPr id="10" name="图片 3335"/>
        <xdr:cNvPicPr>
          <a:picLocks noChangeAspect="1"/>
        </xdr:cNvPicPr>
      </xdr:nvPicPr>
      <xdr:blipFill>
        <a:blip r:embed="rId1"/>
        <a:stretch>
          <a:fillRect/>
        </a:stretch>
      </xdr:blipFill>
      <xdr:spPr>
        <a:xfrm>
          <a:off x="8772525" y="3191510"/>
          <a:ext cx="177800" cy="0"/>
        </a:xfrm>
        <a:prstGeom prst="rect">
          <a:avLst/>
        </a:prstGeom>
        <a:noFill/>
        <a:ln w="9525">
          <a:noFill/>
        </a:ln>
      </xdr:spPr>
    </xdr:pic>
    <xdr:clientData/>
  </xdr:twoCellAnchor>
  <xdr:twoCellAnchor editAs="oneCell">
    <xdr:from>
      <xdr:col>16</xdr:col>
      <xdr:colOff>8890</xdr:colOff>
      <xdr:row>4</xdr:row>
      <xdr:rowOff>0</xdr:rowOff>
    </xdr:from>
    <xdr:to>
      <xdr:col>16</xdr:col>
      <xdr:colOff>186690</xdr:colOff>
      <xdr:row>4</xdr:row>
      <xdr:rowOff>0</xdr:rowOff>
    </xdr:to>
    <xdr:pic>
      <xdr:nvPicPr>
        <xdr:cNvPr id="11" name="图片 3335"/>
        <xdr:cNvPicPr>
          <a:picLocks noChangeAspect="1"/>
        </xdr:cNvPicPr>
      </xdr:nvPicPr>
      <xdr:blipFill>
        <a:blip r:embed="rId1"/>
        <a:stretch>
          <a:fillRect/>
        </a:stretch>
      </xdr:blipFill>
      <xdr:spPr>
        <a:xfrm>
          <a:off x="23964265" y="3191510"/>
          <a:ext cx="177800" cy="0"/>
        </a:xfrm>
        <a:prstGeom prst="rect">
          <a:avLst/>
        </a:prstGeom>
        <a:noFill/>
        <a:ln w="9525">
          <a:noFill/>
        </a:ln>
      </xdr:spPr>
    </xdr:pic>
    <xdr:clientData/>
  </xdr:twoCellAnchor>
  <xdr:twoCellAnchor editAs="oneCell">
    <xdr:from>
      <xdr:col>14</xdr:col>
      <xdr:colOff>542290</xdr:colOff>
      <xdr:row>4</xdr:row>
      <xdr:rowOff>0</xdr:rowOff>
    </xdr:from>
    <xdr:to>
      <xdr:col>15</xdr:col>
      <xdr:colOff>130810</xdr:colOff>
      <xdr:row>4</xdr:row>
      <xdr:rowOff>0</xdr:rowOff>
    </xdr:to>
    <xdr:pic>
      <xdr:nvPicPr>
        <xdr:cNvPr id="12" name="图片 3335"/>
        <xdr:cNvPicPr>
          <a:picLocks noChangeAspect="1"/>
        </xdr:cNvPicPr>
      </xdr:nvPicPr>
      <xdr:blipFill>
        <a:blip r:embed="rId1"/>
        <a:stretch>
          <a:fillRect/>
        </a:stretch>
      </xdr:blipFill>
      <xdr:spPr>
        <a:xfrm>
          <a:off x="21944965" y="3191510"/>
          <a:ext cx="255270" cy="0"/>
        </a:xfrm>
        <a:prstGeom prst="rect">
          <a:avLst/>
        </a:prstGeom>
        <a:noFill/>
        <a:ln w="9525">
          <a:noFill/>
        </a:ln>
      </xdr:spPr>
    </xdr:pic>
    <xdr:clientData/>
  </xdr:twoCellAnchor>
  <xdr:twoCellAnchor editAs="oneCell">
    <xdr:from>
      <xdr:col>4</xdr:col>
      <xdr:colOff>518795</xdr:colOff>
      <xdr:row>4</xdr:row>
      <xdr:rowOff>0</xdr:rowOff>
    </xdr:from>
    <xdr:to>
      <xdr:col>4</xdr:col>
      <xdr:colOff>685800</xdr:colOff>
      <xdr:row>4</xdr:row>
      <xdr:rowOff>0</xdr:rowOff>
    </xdr:to>
    <xdr:pic>
      <xdr:nvPicPr>
        <xdr:cNvPr id="13" name="图片 3335"/>
        <xdr:cNvPicPr>
          <a:picLocks noChangeAspect="1"/>
        </xdr:cNvPicPr>
      </xdr:nvPicPr>
      <xdr:blipFill>
        <a:blip r:embed="rId1"/>
        <a:stretch>
          <a:fillRect/>
        </a:stretch>
      </xdr:blipFill>
      <xdr:spPr>
        <a:xfrm>
          <a:off x="4185920" y="3191510"/>
          <a:ext cx="167005" cy="0"/>
        </a:xfrm>
        <a:prstGeom prst="rect">
          <a:avLst/>
        </a:prstGeom>
        <a:noFill/>
        <a:ln w="9525">
          <a:noFill/>
        </a:ln>
      </xdr:spPr>
    </xdr:pic>
    <xdr:clientData/>
  </xdr:twoCellAnchor>
  <xdr:twoCellAnchor editAs="oneCell">
    <xdr:from>
      <xdr:col>6</xdr:col>
      <xdr:colOff>590550</xdr:colOff>
      <xdr:row>4</xdr:row>
      <xdr:rowOff>0</xdr:rowOff>
    </xdr:from>
    <xdr:to>
      <xdr:col>6</xdr:col>
      <xdr:colOff>599440</xdr:colOff>
      <xdr:row>4</xdr:row>
      <xdr:rowOff>0</xdr:rowOff>
    </xdr:to>
    <xdr:pic>
      <xdr:nvPicPr>
        <xdr:cNvPr id="14" name="Picture 180" descr="ecblank"/>
        <xdr:cNvPicPr>
          <a:picLocks noChangeAspect="1"/>
        </xdr:cNvPicPr>
      </xdr:nvPicPr>
      <xdr:blipFill>
        <a:blip r:embed="rId2"/>
        <a:stretch>
          <a:fillRect/>
        </a:stretch>
      </xdr:blipFill>
      <xdr:spPr>
        <a:xfrm>
          <a:off x="8867775" y="3191510"/>
          <a:ext cx="8890" cy="0"/>
        </a:xfrm>
        <a:prstGeom prst="rect">
          <a:avLst/>
        </a:prstGeom>
        <a:noFill/>
        <a:ln w="9525">
          <a:noFill/>
        </a:ln>
      </xdr:spPr>
    </xdr:pic>
    <xdr:clientData/>
  </xdr:twoCellAnchor>
  <xdr:twoCellAnchor editAs="oneCell">
    <xdr:from>
      <xdr:col>7</xdr:col>
      <xdr:colOff>590550</xdr:colOff>
      <xdr:row>4</xdr:row>
      <xdr:rowOff>0</xdr:rowOff>
    </xdr:from>
    <xdr:to>
      <xdr:col>7</xdr:col>
      <xdr:colOff>599440</xdr:colOff>
      <xdr:row>4</xdr:row>
      <xdr:rowOff>0</xdr:rowOff>
    </xdr:to>
    <xdr:pic>
      <xdr:nvPicPr>
        <xdr:cNvPr id="15" name="Picture 180" descr="ecblank"/>
        <xdr:cNvPicPr>
          <a:picLocks noChangeAspect="1"/>
        </xdr:cNvPicPr>
      </xdr:nvPicPr>
      <xdr:blipFill>
        <a:blip r:embed="rId2"/>
        <a:stretch>
          <a:fillRect/>
        </a:stretch>
      </xdr:blipFill>
      <xdr:spPr>
        <a:xfrm>
          <a:off x="9991725" y="3191510"/>
          <a:ext cx="8890" cy="0"/>
        </a:xfrm>
        <a:prstGeom prst="rect">
          <a:avLst/>
        </a:prstGeom>
        <a:noFill/>
        <a:ln w="9525">
          <a:noFill/>
        </a:ln>
      </xdr:spPr>
    </xdr:pic>
    <xdr:clientData/>
  </xdr:twoCellAnchor>
  <xdr:twoCellAnchor editAs="oneCell">
    <xdr:from>
      <xdr:col>5</xdr:col>
      <xdr:colOff>609600</xdr:colOff>
      <xdr:row>4</xdr:row>
      <xdr:rowOff>0</xdr:rowOff>
    </xdr:from>
    <xdr:to>
      <xdr:col>5</xdr:col>
      <xdr:colOff>776605</xdr:colOff>
      <xdr:row>4</xdr:row>
      <xdr:rowOff>0</xdr:rowOff>
    </xdr:to>
    <xdr:pic>
      <xdr:nvPicPr>
        <xdr:cNvPr id="16" name="图片 3335"/>
        <xdr:cNvPicPr>
          <a:picLocks noChangeAspect="1"/>
        </xdr:cNvPicPr>
      </xdr:nvPicPr>
      <xdr:blipFill>
        <a:blip r:embed="rId1"/>
        <a:stretch>
          <a:fillRect/>
        </a:stretch>
      </xdr:blipFill>
      <xdr:spPr>
        <a:xfrm>
          <a:off x="7915275" y="3191510"/>
          <a:ext cx="167005" cy="0"/>
        </a:xfrm>
        <a:prstGeom prst="rect">
          <a:avLst/>
        </a:prstGeom>
        <a:noFill/>
        <a:ln w="9525">
          <a:noFill/>
        </a:ln>
      </xdr:spPr>
    </xdr:pic>
    <xdr:clientData/>
  </xdr:twoCellAnchor>
  <xdr:twoCellAnchor editAs="oneCell">
    <xdr:from>
      <xdr:col>5</xdr:col>
      <xdr:colOff>609600</xdr:colOff>
      <xdr:row>4</xdr:row>
      <xdr:rowOff>0</xdr:rowOff>
    </xdr:from>
    <xdr:to>
      <xdr:col>5</xdr:col>
      <xdr:colOff>821055</xdr:colOff>
      <xdr:row>4</xdr:row>
      <xdr:rowOff>0</xdr:rowOff>
    </xdr:to>
    <xdr:pic>
      <xdr:nvPicPr>
        <xdr:cNvPr id="17" name="图片 3335"/>
        <xdr:cNvPicPr>
          <a:picLocks noChangeAspect="1"/>
        </xdr:cNvPicPr>
      </xdr:nvPicPr>
      <xdr:blipFill>
        <a:blip r:embed="rId1"/>
        <a:stretch>
          <a:fillRect/>
        </a:stretch>
      </xdr:blipFill>
      <xdr:spPr>
        <a:xfrm>
          <a:off x="7915275" y="3191510"/>
          <a:ext cx="211455" cy="0"/>
        </a:xfrm>
        <a:prstGeom prst="rect">
          <a:avLst/>
        </a:prstGeom>
        <a:noFill/>
        <a:ln w="9525">
          <a:noFill/>
        </a:ln>
      </xdr:spPr>
    </xdr:pic>
    <xdr:clientData/>
  </xdr:twoCellAnchor>
  <xdr:twoCellAnchor editAs="oneCell">
    <xdr:from>
      <xdr:col>20</xdr:col>
      <xdr:colOff>8890</xdr:colOff>
      <xdr:row>4</xdr:row>
      <xdr:rowOff>0</xdr:rowOff>
    </xdr:from>
    <xdr:to>
      <xdr:col>20</xdr:col>
      <xdr:colOff>186690</xdr:colOff>
      <xdr:row>4</xdr:row>
      <xdr:rowOff>0</xdr:rowOff>
    </xdr:to>
    <xdr:pic>
      <xdr:nvPicPr>
        <xdr:cNvPr id="18" name="图片 3335"/>
        <xdr:cNvPicPr>
          <a:picLocks noChangeAspect="1"/>
        </xdr:cNvPicPr>
      </xdr:nvPicPr>
      <xdr:blipFill>
        <a:blip r:embed="rId1"/>
        <a:stretch>
          <a:fillRect/>
        </a:stretch>
      </xdr:blipFill>
      <xdr:spPr>
        <a:xfrm>
          <a:off x="27450415" y="3191510"/>
          <a:ext cx="177800" cy="0"/>
        </a:xfrm>
        <a:prstGeom prst="rect">
          <a:avLst/>
        </a:prstGeom>
        <a:noFill/>
        <a:ln w="9525">
          <a:noFill/>
        </a:ln>
      </xdr:spPr>
    </xdr:pic>
    <xdr:clientData/>
  </xdr:twoCellAnchor>
  <xdr:twoCellAnchor editAs="oneCell">
    <xdr:from>
      <xdr:col>19</xdr:col>
      <xdr:colOff>18415</xdr:colOff>
      <xdr:row>4</xdr:row>
      <xdr:rowOff>0</xdr:rowOff>
    </xdr:from>
    <xdr:to>
      <xdr:col>19</xdr:col>
      <xdr:colOff>276860</xdr:colOff>
      <xdr:row>4</xdr:row>
      <xdr:rowOff>0</xdr:rowOff>
    </xdr:to>
    <xdr:pic>
      <xdr:nvPicPr>
        <xdr:cNvPr id="19" name="图片 3335"/>
        <xdr:cNvPicPr>
          <a:picLocks noChangeAspect="1"/>
        </xdr:cNvPicPr>
      </xdr:nvPicPr>
      <xdr:blipFill>
        <a:blip r:embed="rId1"/>
        <a:stretch>
          <a:fillRect/>
        </a:stretch>
      </xdr:blipFill>
      <xdr:spPr>
        <a:xfrm>
          <a:off x="26307415" y="3191510"/>
          <a:ext cx="258445" cy="0"/>
        </a:xfrm>
        <a:prstGeom prst="rect">
          <a:avLst/>
        </a:prstGeom>
        <a:noFill/>
        <a:ln w="9525">
          <a:noFill/>
        </a:ln>
      </xdr:spPr>
    </xdr:pic>
    <xdr:clientData/>
  </xdr:twoCellAnchor>
  <xdr:twoCellAnchor editAs="oneCell">
    <xdr:from>
      <xdr:col>19</xdr:col>
      <xdr:colOff>199390</xdr:colOff>
      <xdr:row>4</xdr:row>
      <xdr:rowOff>0</xdr:rowOff>
    </xdr:from>
    <xdr:to>
      <xdr:col>19</xdr:col>
      <xdr:colOff>502285</xdr:colOff>
      <xdr:row>4</xdr:row>
      <xdr:rowOff>0</xdr:rowOff>
    </xdr:to>
    <xdr:pic>
      <xdr:nvPicPr>
        <xdr:cNvPr id="20" name="图片 3335"/>
        <xdr:cNvPicPr>
          <a:picLocks noChangeAspect="1"/>
        </xdr:cNvPicPr>
      </xdr:nvPicPr>
      <xdr:blipFill>
        <a:blip r:embed="rId1"/>
        <a:stretch>
          <a:fillRect/>
        </a:stretch>
      </xdr:blipFill>
      <xdr:spPr>
        <a:xfrm>
          <a:off x="26488390" y="3191510"/>
          <a:ext cx="302895" cy="0"/>
        </a:xfrm>
        <a:prstGeom prst="rect">
          <a:avLst/>
        </a:prstGeom>
        <a:noFill/>
        <a:ln w="9525">
          <a:noFill/>
        </a:ln>
      </xdr:spPr>
    </xdr:pic>
    <xdr:clientData/>
  </xdr:twoCellAnchor>
  <xdr:twoCellAnchor editAs="oneCell">
    <xdr:from>
      <xdr:col>18</xdr:col>
      <xdr:colOff>542290</xdr:colOff>
      <xdr:row>4</xdr:row>
      <xdr:rowOff>0</xdr:rowOff>
    </xdr:from>
    <xdr:to>
      <xdr:col>19</xdr:col>
      <xdr:colOff>115570</xdr:colOff>
      <xdr:row>4</xdr:row>
      <xdr:rowOff>0</xdr:rowOff>
    </xdr:to>
    <xdr:pic>
      <xdr:nvPicPr>
        <xdr:cNvPr id="21" name="图片 3335"/>
        <xdr:cNvPicPr>
          <a:picLocks noChangeAspect="1"/>
        </xdr:cNvPicPr>
      </xdr:nvPicPr>
      <xdr:blipFill>
        <a:blip r:embed="rId1"/>
        <a:stretch>
          <a:fillRect/>
        </a:stretch>
      </xdr:blipFill>
      <xdr:spPr>
        <a:xfrm>
          <a:off x="26145490" y="3191510"/>
          <a:ext cx="259080" cy="0"/>
        </a:xfrm>
        <a:prstGeom prst="rect">
          <a:avLst/>
        </a:prstGeom>
        <a:noFill/>
        <a:ln w="9525">
          <a:noFill/>
        </a:ln>
      </xdr:spPr>
    </xdr:pic>
    <xdr:clientData/>
  </xdr:twoCellAnchor>
  <xdr:twoCellAnchor editAs="oneCell">
    <xdr:from>
      <xdr:col>18</xdr:col>
      <xdr:colOff>466725</xdr:colOff>
      <xdr:row>4</xdr:row>
      <xdr:rowOff>0</xdr:rowOff>
    </xdr:from>
    <xdr:to>
      <xdr:col>19</xdr:col>
      <xdr:colOff>102870</xdr:colOff>
      <xdr:row>4</xdr:row>
      <xdr:rowOff>0</xdr:rowOff>
    </xdr:to>
    <xdr:pic>
      <xdr:nvPicPr>
        <xdr:cNvPr id="22" name="图片 3335"/>
        <xdr:cNvPicPr>
          <a:picLocks noChangeAspect="1"/>
        </xdr:cNvPicPr>
      </xdr:nvPicPr>
      <xdr:blipFill>
        <a:blip r:embed="rId1"/>
        <a:stretch>
          <a:fillRect/>
        </a:stretch>
      </xdr:blipFill>
      <xdr:spPr>
        <a:xfrm>
          <a:off x="26069925" y="3191510"/>
          <a:ext cx="321945" cy="0"/>
        </a:xfrm>
        <a:prstGeom prst="rect">
          <a:avLst/>
        </a:prstGeom>
        <a:noFill/>
        <a:ln w="9525">
          <a:noFill/>
        </a:ln>
      </xdr:spPr>
    </xdr:pic>
    <xdr:clientData/>
  </xdr:twoCellAnchor>
  <xdr:twoCellAnchor editAs="oneCell">
    <xdr:from>
      <xdr:col>6</xdr:col>
      <xdr:colOff>549275</xdr:colOff>
      <xdr:row>4</xdr:row>
      <xdr:rowOff>0</xdr:rowOff>
    </xdr:from>
    <xdr:to>
      <xdr:col>6</xdr:col>
      <xdr:colOff>549275</xdr:colOff>
      <xdr:row>4</xdr:row>
      <xdr:rowOff>0</xdr:rowOff>
    </xdr:to>
    <xdr:pic>
      <xdr:nvPicPr>
        <xdr:cNvPr id="23" name="图片 3335"/>
        <xdr:cNvPicPr>
          <a:picLocks noChangeAspect="1"/>
        </xdr:cNvPicPr>
      </xdr:nvPicPr>
      <xdr:blipFill>
        <a:blip r:embed="rId1"/>
        <a:stretch>
          <a:fillRect/>
        </a:stretch>
      </xdr:blipFill>
      <xdr:spPr>
        <a:xfrm>
          <a:off x="8826500" y="3191510"/>
          <a:ext cx="0" cy="0"/>
        </a:xfrm>
        <a:prstGeom prst="rect">
          <a:avLst/>
        </a:prstGeom>
        <a:noFill/>
        <a:ln w="9525">
          <a:noFill/>
        </a:ln>
      </xdr:spPr>
    </xdr:pic>
    <xdr:clientData/>
  </xdr:twoCellAnchor>
  <xdr:twoCellAnchor editAs="oneCell">
    <xdr:from>
      <xdr:col>5</xdr:col>
      <xdr:colOff>609600</xdr:colOff>
      <xdr:row>4</xdr:row>
      <xdr:rowOff>0</xdr:rowOff>
    </xdr:from>
    <xdr:to>
      <xdr:col>5</xdr:col>
      <xdr:colOff>819150</xdr:colOff>
      <xdr:row>4</xdr:row>
      <xdr:rowOff>0</xdr:rowOff>
    </xdr:to>
    <xdr:pic>
      <xdr:nvPicPr>
        <xdr:cNvPr id="24" name="图片 3335"/>
        <xdr:cNvPicPr>
          <a:picLocks noChangeAspect="1"/>
        </xdr:cNvPicPr>
      </xdr:nvPicPr>
      <xdr:blipFill>
        <a:blip r:embed="rId1"/>
        <a:stretch>
          <a:fillRect/>
        </a:stretch>
      </xdr:blipFill>
      <xdr:spPr>
        <a:xfrm>
          <a:off x="7915275" y="3191510"/>
          <a:ext cx="209550" cy="0"/>
        </a:xfrm>
        <a:prstGeom prst="rect">
          <a:avLst/>
        </a:prstGeom>
        <a:noFill/>
        <a:ln w="9525">
          <a:noFill/>
        </a:ln>
      </xdr:spPr>
    </xdr:pic>
    <xdr:clientData/>
  </xdr:twoCellAnchor>
  <xdr:twoCellAnchor editAs="oneCell">
    <xdr:from>
      <xdr:col>5</xdr:col>
      <xdr:colOff>609600</xdr:colOff>
      <xdr:row>4</xdr:row>
      <xdr:rowOff>0</xdr:rowOff>
    </xdr:from>
    <xdr:to>
      <xdr:col>6</xdr:col>
      <xdr:colOff>17780</xdr:colOff>
      <xdr:row>4</xdr:row>
      <xdr:rowOff>0</xdr:rowOff>
    </xdr:to>
    <xdr:pic>
      <xdr:nvPicPr>
        <xdr:cNvPr id="25" name="图片 3335"/>
        <xdr:cNvPicPr>
          <a:picLocks noChangeAspect="1"/>
        </xdr:cNvPicPr>
      </xdr:nvPicPr>
      <xdr:blipFill>
        <a:blip r:embed="rId1"/>
        <a:stretch>
          <a:fillRect/>
        </a:stretch>
      </xdr:blipFill>
      <xdr:spPr>
        <a:xfrm>
          <a:off x="7915275" y="3191510"/>
          <a:ext cx="379730" cy="0"/>
        </a:xfrm>
        <a:prstGeom prst="rect">
          <a:avLst/>
        </a:prstGeom>
        <a:noFill/>
        <a:ln w="9525">
          <a:noFill/>
        </a:ln>
      </xdr:spPr>
    </xdr:pic>
    <xdr:clientData/>
  </xdr:twoCellAnchor>
  <xdr:twoCellAnchor editAs="oneCell">
    <xdr:from>
      <xdr:col>20</xdr:col>
      <xdr:colOff>589915</xdr:colOff>
      <xdr:row>4</xdr:row>
      <xdr:rowOff>0</xdr:rowOff>
    </xdr:from>
    <xdr:to>
      <xdr:col>21</xdr:col>
      <xdr:colOff>31115</xdr:colOff>
      <xdr:row>4</xdr:row>
      <xdr:rowOff>0</xdr:rowOff>
    </xdr:to>
    <xdr:pic>
      <xdr:nvPicPr>
        <xdr:cNvPr id="26" name="图片 3335"/>
        <xdr:cNvPicPr>
          <a:picLocks noChangeAspect="1"/>
        </xdr:cNvPicPr>
      </xdr:nvPicPr>
      <xdr:blipFill>
        <a:blip r:embed="rId1"/>
        <a:stretch>
          <a:fillRect/>
        </a:stretch>
      </xdr:blipFill>
      <xdr:spPr>
        <a:xfrm>
          <a:off x="28031440" y="3191510"/>
          <a:ext cx="431800" cy="0"/>
        </a:xfrm>
        <a:prstGeom prst="rect">
          <a:avLst/>
        </a:prstGeom>
        <a:noFill/>
        <a:ln w="9525">
          <a:noFill/>
        </a:ln>
      </xdr:spPr>
    </xdr:pic>
    <xdr:clientData/>
  </xdr:twoCellAnchor>
  <xdr:twoCellAnchor editAs="oneCell">
    <xdr:from>
      <xdr:col>12</xdr:col>
      <xdr:colOff>0</xdr:colOff>
      <xdr:row>4</xdr:row>
      <xdr:rowOff>0</xdr:rowOff>
    </xdr:from>
    <xdr:to>
      <xdr:col>12</xdr:col>
      <xdr:colOff>133350</xdr:colOff>
      <xdr:row>4</xdr:row>
      <xdr:rowOff>0</xdr:rowOff>
    </xdr:to>
    <xdr:pic>
      <xdr:nvPicPr>
        <xdr:cNvPr id="27" name="图片 3335"/>
        <xdr:cNvPicPr>
          <a:picLocks noChangeAspect="1"/>
        </xdr:cNvPicPr>
      </xdr:nvPicPr>
      <xdr:blipFill>
        <a:blip r:embed="rId1"/>
        <a:stretch>
          <a:fillRect/>
        </a:stretch>
      </xdr:blipFill>
      <xdr:spPr>
        <a:xfrm>
          <a:off x="18630900" y="3191510"/>
          <a:ext cx="133350" cy="0"/>
        </a:xfrm>
        <a:prstGeom prst="rect">
          <a:avLst/>
        </a:prstGeom>
        <a:noFill/>
        <a:ln w="9525">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1488;&#36134;&#27169;&#26495;-9.3.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附件1"/>
      <sheetName val="附件2"/>
      <sheetName val="附件3"/>
      <sheetName val="附件3-备份（地点）暂不删除"/>
      <sheetName val="附件5-1"/>
      <sheetName val="附件5-2"/>
      <sheetName val="附件6"/>
      <sheetName val="附件9"/>
      <sheetName val="Sheet4"/>
      <sheetName val="Sheet2 (2)"/>
      <sheetName val="Sheet3 (2)"/>
      <sheetName val="Sheet1"/>
      <sheetName val="Sheet3"/>
    </sheetNames>
    <sheetDataSet>
      <sheetData sheetId="0"/>
      <sheetData sheetId="1"/>
      <sheetData sheetId="2">
        <row r="2">
          <cell r="E2" t="str">
            <v>项目
名称</v>
          </cell>
          <cell r="F2" t="str">
            <v>项目申报主体</v>
          </cell>
          <cell r="G2" t="str">
            <v>项目实施地点</v>
          </cell>
          <cell r="H2" t="str">
            <v>项目主要建设内容</v>
          </cell>
          <cell r="I2" t="str">
            <v>计划投资（万元）</v>
          </cell>
        </row>
        <row r="2">
          <cell r="L2" t="str">
            <v>实际投资（万元）</v>
          </cell>
        </row>
        <row r="2">
          <cell r="O2" t="str">
            <v>项目
分类情况</v>
          </cell>
          <cell r="P2" t="str">
            <v>项目所属产业分类</v>
          </cell>
          <cell r="Q2" t="str">
            <v>产业“四个一批”分类</v>
          </cell>
          <cell r="R2" t="str">
            <v>经营性项目“四个一批”分类</v>
          </cell>
          <cell r="S2" t="str">
            <v>项目运营情况</v>
          </cell>
          <cell r="T2" t="str">
            <v>项目运营模式</v>
          </cell>
          <cell r="U2" t="str">
            <v>项目经营主体</v>
          </cell>
        </row>
        <row r="2">
          <cell r="W2" t="str">
            <v>项目联农带农协议签订情况</v>
          </cell>
          <cell r="X2" t="str">
            <v>项目联农带农协议签订时间</v>
          </cell>
          <cell r="Y2" t="str">
            <v>项目联农带农协议签订年限</v>
          </cell>
          <cell r="Z2" t="str">
            <v>项目联农带农协议主要内容</v>
          </cell>
          <cell r="AA2" t="str">
            <v>项目累计分红金额
（元）</v>
          </cell>
          <cell r="AB2" t="str">
            <v>项目累计带动就业人数
（人）</v>
          </cell>
          <cell r="AC2" t="str">
            <v>项目归口行业单位名称</v>
          </cell>
          <cell r="AD2" t="str">
            <v>备注</v>
          </cell>
        </row>
        <row r="3">
          <cell r="I3" t="str">
            <v>合计</v>
          </cell>
          <cell r="J3" t="str">
            <v>政策性资金
（同表2政策性资金合计数）</v>
          </cell>
          <cell r="K3" t="str">
            <v>其他渠道资金
（如企业自筹、信贷资金等非政策性资金，同表2）</v>
          </cell>
          <cell r="L3" t="str">
            <v>合计</v>
          </cell>
          <cell r="M3" t="str">
            <v>政策性资金
（同表2政策性资金合计数）</v>
          </cell>
          <cell r="N3" t="str">
            <v>其他渠道资金
（如企业自筹、信贷资金等非政策性资金，同表2）</v>
          </cell>
        </row>
        <row r="3">
          <cell r="U3" t="str">
            <v>经营主体类别</v>
          </cell>
          <cell r="V3" t="str">
            <v>名称</v>
          </cell>
        </row>
        <row r="3">
          <cell r="AE3" t="str">
            <v>约定收取租金时间</v>
          </cell>
        </row>
        <row r="4">
          <cell r="E4" t="str">
            <v>以项目批复中对应内容为准</v>
          </cell>
        </row>
        <row r="4">
          <cell r="G4" t="str">
            <v>以项目批复中项目实施地点为准，例：XX乡（镇）XX 村（居）</v>
          </cell>
          <cell r="H4" t="str">
            <v>以项目竣工决算中项目主要建设内容为准</v>
          </cell>
          <cell r="I4" t="str">
            <v>与表2数据一致
（保留小数点后面2位）</v>
          </cell>
        </row>
        <row r="4">
          <cell r="L4" t="str">
            <v>与表2数据一致
（保留小数点后面2位）</v>
          </cell>
        </row>
        <row r="4">
          <cell r="O4" t="str">
            <v>在“经营类、公益类、到户类“中选择</v>
          </cell>
          <cell r="P4" t="str">
            <v>在“青稞、小麦、饲料、牦牛、乳、羊、猪、鸡、蜂、鱼虾、藏药、茶、葡萄、苹果、猕猴桃、设施农业、乡村旅游、商贸流通、其他”中选择</v>
          </cell>
          <cell r="Q4" t="str">
            <v>在“巩固、升级、盘活、调整”中选择</v>
          </cell>
          <cell r="R4" t="str">
            <v>在“巩固、升级、盘活、调整”中选择，仅经营类项目填写</v>
          </cell>
          <cell r="S4" t="str">
            <v>根据实际情况填写“是/否”</v>
          </cell>
          <cell r="T4" t="str">
            <v>在“自主运营、合作运营、委托运营“中选择</v>
          </cell>
          <cell r="U4" t="str">
            <v>在“农村集体经济组织、农牧民专业合作社、农户、国企、私企、个体工商户、其他”中选择</v>
          </cell>
        </row>
        <row r="4">
          <cell r="W4" t="str">
            <v>根据实际情况填写“是/否”</v>
          </cell>
          <cell r="X4" t="str">
            <v>例：2022.09</v>
          </cell>
          <cell r="Y4" t="str">
            <v>例：10年</v>
          </cell>
          <cell r="Z4" t="str">
            <v>例：该项目带动建档立卡群众不低于23户79人增收，分红金额不低于500元/人/年</v>
          </cell>
        </row>
        <row r="4">
          <cell r="AC4" t="str">
            <v>以项目实施内容对应行业单位为准</v>
          </cell>
        </row>
        <row r="4">
          <cell r="AF4" t="str">
            <v>年度
（不可删除，有公式链接）</v>
          </cell>
          <cell r="AG4" t="str">
            <v>编号
（不可删除，有公式链接）</v>
          </cell>
        </row>
        <row r="5">
          <cell r="E5" t="str">
            <v>墨脱镇墨脱村、德兴乡荷扎村低收入户当地黑猪项目（第一批）</v>
          </cell>
          <cell r="F5" t="str">
            <v>墨脱镇、德兴乡</v>
          </cell>
          <cell r="G5" t="str">
            <v>墨脱村、荷扎村</v>
          </cell>
          <cell r="H5" t="str">
            <v>低收入户黑猪养殖猪圈建设</v>
          </cell>
          <cell r="I5">
            <v>26</v>
          </cell>
          <cell r="J5">
            <v>20</v>
          </cell>
          <cell r="K5">
            <v>6</v>
          </cell>
          <cell r="L5">
            <v>20</v>
          </cell>
          <cell r="M5">
            <v>20</v>
          </cell>
          <cell r="N5">
            <v>0</v>
          </cell>
          <cell r="O5" t="str">
            <v>到户类</v>
          </cell>
          <cell r="P5" t="str">
            <v>猪</v>
          </cell>
          <cell r="Q5" t="str">
            <v>巩固</v>
          </cell>
          <cell r="R5" t="str">
            <v>-</v>
          </cell>
          <cell r="S5" t="str">
            <v>-</v>
          </cell>
          <cell r="T5" t="str">
            <v>-</v>
          </cell>
          <cell r="U5" t="str">
            <v>-</v>
          </cell>
          <cell r="V5" t="str">
            <v>-</v>
          </cell>
          <cell r="W5" t="str">
            <v>-</v>
          </cell>
          <cell r="X5" t="str">
            <v>-</v>
          </cell>
          <cell r="Y5" t="str">
            <v>-</v>
          </cell>
          <cell r="Z5" t="str">
            <v>-</v>
          </cell>
          <cell r="AA5" t="str">
            <v>-</v>
          </cell>
          <cell r="AB5" t="str">
            <v>-</v>
          </cell>
          <cell r="AC5" t="str">
            <v>-</v>
          </cell>
        </row>
        <row r="5">
          <cell r="AF5">
            <v>2013</v>
          </cell>
          <cell r="AG5" t="str">
            <v>540423201307001</v>
          </cell>
        </row>
        <row r="6">
          <cell r="E6" t="str">
            <v>格当乡低收入户油菜种植（第一批）</v>
          </cell>
          <cell r="F6" t="str">
            <v>格当乡</v>
          </cell>
          <cell r="G6" t="str">
            <v>格当村、占根卡村、桑珍卡村、布龙村</v>
          </cell>
          <cell r="H6" t="str">
            <v>油菜种植150亩，购买种子等</v>
          </cell>
          <cell r="I6">
            <v>27</v>
          </cell>
          <cell r="J6">
            <v>22</v>
          </cell>
          <cell r="K6">
            <v>5</v>
          </cell>
          <cell r="L6">
            <v>22</v>
          </cell>
          <cell r="M6">
            <v>22</v>
          </cell>
          <cell r="N6">
            <v>0</v>
          </cell>
          <cell r="O6" t="str">
            <v>到户类</v>
          </cell>
          <cell r="P6" t="str">
            <v>设施农业</v>
          </cell>
          <cell r="Q6" t="str">
            <v>巩固</v>
          </cell>
          <cell r="R6" t="str">
            <v>-</v>
          </cell>
          <cell r="S6" t="str">
            <v>-</v>
          </cell>
          <cell r="T6" t="str">
            <v>-</v>
          </cell>
          <cell r="U6" t="str">
            <v>-</v>
          </cell>
          <cell r="V6" t="str">
            <v>-</v>
          </cell>
          <cell r="W6" t="str">
            <v>-</v>
          </cell>
          <cell r="X6" t="str">
            <v>-</v>
          </cell>
          <cell r="Y6" t="str">
            <v>-</v>
          </cell>
          <cell r="Z6" t="str">
            <v>-</v>
          </cell>
          <cell r="AA6" t="str">
            <v>-</v>
          </cell>
          <cell r="AB6" t="str">
            <v>-</v>
          </cell>
          <cell r="AC6" t="str">
            <v>-</v>
          </cell>
        </row>
        <row r="6">
          <cell r="AF6">
            <v>2013</v>
          </cell>
          <cell r="AG6" t="str">
            <v>540423201316001</v>
          </cell>
        </row>
        <row r="7">
          <cell r="E7" t="str">
            <v>达木乡珠村蔬菜大棚项目（第一批）</v>
          </cell>
          <cell r="F7" t="str">
            <v>达木乡</v>
          </cell>
          <cell r="G7" t="str">
            <v>珠村</v>
          </cell>
          <cell r="H7" t="str">
            <v>修建16座大棚（长10米，宽8米）</v>
          </cell>
          <cell r="I7">
            <v>48</v>
          </cell>
          <cell r="J7">
            <v>45</v>
          </cell>
          <cell r="K7">
            <v>3</v>
          </cell>
          <cell r="L7">
            <v>45</v>
          </cell>
          <cell r="M7">
            <v>45</v>
          </cell>
          <cell r="N7">
            <v>0</v>
          </cell>
          <cell r="O7" t="str">
            <v>到户类</v>
          </cell>
          <cell r="P7" t="str">
            <v>设施农业</v>
          </cell>
          <cell r="Q7" t="str">
            <v>巩固</v>
          </cell>
          <cell r="R7" t="str">
            <v>-</v>
          </cell>
          <cell r="S7" t="str">
            <v>-</v>
          </cell>
          <cell r="T7" t="str">
            <v>-</v>
          </cell>
          <cell r="U7" t="str">
            <v>-</v>
          </cell>
          <cell r="V7" t="str">
            <v>-</v>
          </cell>
          <cell r="W7" t="str">
            <v>-</v>
          </cell>
          <cell r="X7" t="str">
            <v>-</v>
          </cell>
          <cell r="Y7" t="str">
            <v>-</v>
          </cell>
          <cell r="Z7" t="str">
            <v>-</v>
          </cell>
          <cell r="AA7" t="str">
            <v>-</v>
          </cell>
          <cell r="AB7" t="str">
            <v>-</v>
          </cell>
          <cell r="AC7" t="str">
            <v>-</v>
          </cell>
        </row>
        <row r="7">
          <cell r="AF7">
            <v>2013</v>
          </cell>
          <cell r="AG7" t="str">
            <v>540423201316002</v>
          </cell>
        </row>
        <row r="8">
          <cell r="E8" t="str">
            <v>墨脱镇米日村、德兴乡荷扎村、德兴村蜜柚种植项目（第一批）</v>
          </cell>
          <cell r="F8" t="str">
            <v>墨脱镇、德兴乡</v>
          </cell>
          <cell r="G8" t="str">
            <v>米日村
荷扎村
德兴村</v>
          </cell>
          <cell r="H8" t="str">
            <v>种植240亩蜜柚、购置蜜柚苗14400株。</v>
          </cell>
          <cell r="I8">
            <v>60</v>
          </cell>
          <cell r="J8">
            <v>55</v>
          </cell>
          <cell r="K8">
            <v>5</v>
          </cell>
          <cell r="L8">
            <v>55</v>
          </cell>
          <cell r="M8">
            <v>55</v>
          </cell>
          <cell r="N8">
            <v>0</v>
          </cell>
          <cell r="O8" t="str">
            <v>经营类</v>
          </cell>
          <cell r="P8" t="str">
            <v>其他</v>
          </cell>
          <cell r="Q8" t="str">
            <v>巩固</v>
          </cell>
          <cell r="R8" t="str">
            <v>巩固</v>
          </cell>
          <cell r="S8" t="str">
            <v>否</v>
          </cell>
          <cell r="T8" t="str">
            <v>-</v>
          </cell>
          <cell r="U8" t="str">
            <v>-</v>
          </cell>
          <cell r="V8" t="str">
            <v>-</v>
          </cell>
          <cell r="W8" t="str">
            <v>-</v>
          </cell>
          <cell r="X8" t="str">
            <v>-</v>
          </cell>
          <cell r="Y8" t="str">
            <v>-</v>
          </cell>
          <cell r="Z8" t="str">
            <v>-</v>
          </cell>
          <cell r="AA8" t="str">
            <v>-</v>
          </cell>
          <cell r="AB8">
            <v>0</v>
          </cell>
          <cell r="AC8" t="str">
            <v>墨脱县农业农村局</v>
          </cell>
        </row>
        <row r="8">
          <cell r="AF8">
            <v>2013</v>
          </cell>
          <cell r="AG8" t="str">
            <v>540423201319001</v>
          </cell>
        </row>
        <row r="9">
          <cell r="E9" t="str">
            <v>加热萨乡加热萨村木碗加工项目（第一批）</v>
          </cell>
          <cell r="F9" t="str">
            <v>加热萨乡</v>
          </cell>
          <cell r="G9" t="str">
            <v>加热萨村</v>
          </cell>
          <cell r="H9" t="str">
            <v>购置相关加工机械，新建砖混木制结构厂房100平方米。</v>
          </cell>
          <cell r="I9">
            <v>50</v>
          </cell>
          <cell r="J9">
            <v>45</v>
          </cell>
          <cell r="K9">
            <v>5</v>
          </cell>
          <cell r="L9">
            <v>45</v>
          </cell>
          <cell r="M9">
            <v>45</v>
          </cell>
          <cell r="N9">
            <v>0</v>
          </cell>
          <cell r="O9" t="str">
            <v>经营类</v>
          </cell>
          <cell r="P9" t="str">
            <v>其他</v>
          </cell>
          <cell r="Q9" t="str">
            <v>巩固</v>
          </cell>
          <cell r="R9" t="str">
            <v>调整</v>
          </cell>
          <cell r="S9" t="str">
            <v>否</v>
          </cell>
          <cell r="T9" t="str">
            <v>-</v>
          </cell>
          <cell r="U9" t="str">
            <v>-</v>
          </cell>
          <cell r="V9" t="str">
            <v>-</v>
          </cell>
          <cell r="W9" t="str">
            <v>-</v>
          </cell>
          <cell r="X9" t="str">
            <v>-</v>
          </cell>
          <cell r="Y9" t="str">
            <v>-</v>
          </cell>
          <cell r="Z9" t="str">
            <v>-</v>
          </cell>
          <cell r="AA9" t="str">
            <v>-</v>
          </cell>
          <cell r="AB9">
            <v>0</v>
          </cell>
          <cell r="AC9" t="str">
            <v>墨脱县农业农村局</v>
          </cell>
          <cell r="AD9" t="str">
            <v>上三乡搬迁调整项目</v>
          </cell>
        </row>
        <row r="9">
          <cell r="AF9">
            <v>2013</v>
          </cell>
          <cell r="AG9" t="str">
            <v>540423201319002</v>
          </cell>
        </row>
        <row r="10">
          <cell r="E10" t="str">
            <v>德兴乡德兴村嘎兴农家乐项目（第二批）</v>
          </cell>
          <cell r="F10" t="str">
            <v>德兴乡</v>
          </cell>
          <cell r="G10" t="str">
            <v>德兴村</v>
          </cell>
          <cell r="H10" t="str">
            <v>新建砖混结构100平方米农家屋，购置农家屋所需藏式床、桌椅共85张及相关附属配套</v>
          </cell>
          <cell r="I10">
            <v>45</v>
          </cell>
          <cell r="J10">
            <v>40</v>
          </cell>
          <cell r="K10">
            <v>5</v>
          </cell>
          <cell r="L10">
            <v>40</v>
          </cell>
          <cell r="M10">
            <v>40</v>
          </cell>
          <cell r="N10">
            <v>0</v>
          </cell>
          <cell r="O10" t="str">
            <v>经营类</v>
          </cell>
          <cell r="P10" t="str">
            <v>乡村旅游</v>
          </cell>
          <cell r="Q10" t="str">
            <v>巩固</v>
          </cell>
          <cell r="R10" t="str">
            <v>巩固</v>
          </cell>
          <cell r="S10" t="str">
            <v>是</v>
          </cell>
          <cell r="T10" t="str">
            <v>委托运营</v>
          </cell>
          <cell r="U10" t="str">
            <v>个体工商户</v>
          </cell>
          <cell r="V10" t="str">
            <v>次仁玉珍</v>
          </cell>
          <cell r="W10" t="str">
            <v>是</v>
          </cell>
          <cell r="X10">
            <v>2026.06</v>
          </cell>
          <cell r="Y10" t="str">
            <v>1年</v>
          </cell>
          <cell r="Z10" t="str">
            <v>租赁内容：1.房屋坐落:墨脱县德兴乡德兴村2组(德兴党校旁)。2.房屋结构及面积:该房屋为木制结构，共一层，房屋建筑面积约160平方米，院落面积约260平方米。
租赁用途：自住及合法合规经营使用。</v>
          </cell>
          <cell r="AA10" t="str">
            <v>有情况说明，有现场照片。
德兴德兴村分红情况：
2026年度分红：两次分红总金额为130万元，覆盖376人，于2026年1月29日发放。</v>
          </cell>
          <cell r="AB10">
            <v>0</v>
          </cell>
          <cell r="AC10" t="str">
            <v>墨脱县农业农村局</v>
          </cell>
        </row>
        <row r="10">
          <cell r="AF10">
            <v>2013</v>
          </cell>
          <cell r="AG10" t="str">
            <v>540423201317001</v>
          </cell>
        </row>
        <row r="11">
          <cell r="E11" t="str">
            <v>背崩乡阿苍村馒头加工点项目（财政专项扶持）</v>
          </cell>
          <cell r="F11" t="str">
            <v>背崩乡</v>
          </cell>
          <cell r="G11" t="str">
            <v>阿苍村</v>
          </cell>
          <cell r="H11" t="str">
            <v>新建房屋180平方米、购置制作馒头所需设备、购买必备家具</v>
          </cell>
          <cell r="I11">
            <v>49</v>
          </cell>
          <cell r="J11">
            <v>25</v>
          </cell>
          <cell r="K11">
            <v>24</v>
          </cell>
          <cell r="L11">
            <v>25</v>
          </cell>
          <cell r="M11">
            <v>25</v>
          </cell>
          <cell r="N11">
            <v>0</v>
          </cell>
          <cell r="O11" t="str">
            <v>经营类</v>
          </cell>
          <cell r="P11" t="str">
            <v>其他</v>
          </cell>
          <cell r="Q11" t="str">
            <v>巩固</v>
          </cell>
          <cell r="R11" t="str">
            <v>巩固</v>
          </cell>
          <cell r="S11" t="str">
            <v>是</v>
          </cell>
          <cell r="T11" t="str">
            <v>委托运营</v>
          </cell>
          <cell r="U11" t="str">
            <v>个体工商户</v>
          </cell>
          <cell r="V11" t="str">
            <v>梁国亮</v>
          </cell>
          <cell r="W11" t="str">
            <v>是</v>
          </cell>
          <cell r="X11">
            <v>2026.06</v>
          </cell>
          <cell r="Y11" t="str">
            <v>2年</v>
          </cell>
          <cell r="Z11" t="str">
            <v>租赁内容：坐落于背崩乡主干道旁，背崩村154号，建筑面积200平方米商铺。
租赁用途：餐饮住宿服务。</v>
          </cell>
          <cell r="AA11" t="str">
            <v>有现场照片，有情况说明。
背崩乡阿苍村分红情况：
2021年年度分红：该村以采购藏式家具共计30万元进行分红，于2021年5月25日。</v>
          </cell>
          <cell r="AB11">
            <v>0</v>
          </cell>
          <cell r="AC11" t="str">
            <v>墨脱县农业农村局</v>
          </cell>
        </row>
        <row r="11">
          <cell r="AF11">
            <v>2013</v>
          </cell>
          <cell r="AG11" t="str">
            <v>540423201319003</v>
          </cell>
        </row>
        <row r="12">
          <cell r="E12" t="str">
            <v>墨脱镇亚让村香椿种植项目（财政专项扶持）</v>
          </cell>
          <cell r="F12" t="str">
            <v>墨脱镇</v>
          </cell>
          <cell r="G12" t="str">
            <v>亚让村</v>
          </cell>
          <cell r="H12" t="str">
            <v>新开发香椿种植基地10亩，购置香椿树苗6万株</v>
          </cell>
          <cell r="I12">
            <v>17</v>
          </cell>
          <cell r="J12">
            <v>15</v>
          </cell>
          <cell r="K12">
            <v>2</v>
          </cell>
          <cell r="L12">
            <v>15</v>
          </cell>
          <cell r="M12">
            <v>15</v>
          </cell>
          <cell r="N12">
            <v>0</v>
          </cell>
          <cell r="O12" t="str">
            <v>经营类</v>
          </cell>
          <cell r="P12" t="str">
            <v>设施农业</v>
          </cell>
          <cell r="Q12" t="str">
            <v>巩固</v>
          </cell>
          <cell r="R12" t="str">
            <v>调整</v>
          </cell>
          <cell r="S12" t="str">
            <v>否</v>
          </cell>
          <cell r="T12" t="str">
            <v>-</v>
          </cell>
          <cell r="U12" t="str">
            <v>-</v>
          </cell>
          <cell r="V12" t="str">
            <v>-</v>
          </cell>
          <cell r="W12" t="str">
            <v>-</v>
          </cell>
          <cell r="X12" t="str">
            <v>-</v>
          </cell>
          <cell r="Y12" t="str">
            <v>-</v>
          </cell>
          <cell r="Z12" t="str">
            <v>-</v>
          </cell>
          <cell r="AA12" t="str">
            <v>-</v>
          </cell>
          <cell r="AB12">
            <v>0</v>
          </cell>
          <cell r="AC12" t="str">
            <v>墨脱县农业农村局</v>
          </cell>
        </row>
        <row r="12">
          <cell r="AF12">
            <v>2013</v>
          </cell>
          <cell r="AG12" t="str">
            <v>540423201316003</v>
          </cell>
        </row>
        <row r="13">
          <cell r="E13" t="str">
            <v>帮辛乡根登村蔬菜大棚项目（财政专项扶持）</v>
          </cell>
          <cell r="F13" t="str">
            <v>帮辛乡</v>
          </cell>
          <cell r="G13" t="str">
            <v>根登村</v>
          </cell>
          <cell r="H13" t="str">
            <v>在5户低收入户房前屋后修建5座大棚，每座占地面积10平方米，共计50平方米</v>
          </cell>
          <cell r="I13">
            <v>22</v>
          </cell>
          <cell r="J13">
            <v>20</v>
          </cell>
          <cell r="K13">
            <v>2</v>
          </cell>
          <cell r="L13">
            <v>22</v>
          </cell>
          <cell r="M13">
            <v>20</v>
          </cell>
          <cell r="N13">
            <v>2</v>
          </cell>
          <cell r="O13" t="str">
            <v>经营类</v>
          </cell>
          <cell r="P13" t="str">
            <v>设施农业</v>
          </cell>
          <cell r="Q13" t="str">
            <v>巩固</v>
          </cell>
          <cell r="R13" t="str">
            <v>调整</v>
          </cell>
          <cell r="S13" t="str">
            <v>否</v>
          </cell>
          <cell r="T13" t="str">
            <v>-</v>
          </cell>
          <cell r="U13" t="str">
            <v>-</v>
          </cell>
          <cell r="V13" t="str">
            <v>-</v>
          </cell>
          <cell r="W13" t="str">
            <v>-</v>
          </cell>
          <cell r="X13" t="str">
            <v>-</v>
          </cell>
          <cell r="Y13" t="str">
            <v>-</v>
          </cell>
          <cell r="Z13" t="str">
            <v>-</v>
          </cell>
          <cell r="AA13" t="str">
            <v>-</v>
          </cell>
          <cell r="AB13">
            <v>0</v>
          </cell>
          <cell r="AC13" t="str">
            <v>墨脱县农业农村局</v>
          </cell>
          <cell r="AD13" t="str">
            <v>上三乡搬迁调整项目</v>
          </cell>
        </row>
        <row r="13">
          <cell r="AF13">
            <v>2013</v>
          </cell>
          <cell r="AG13" t="str">
            <v>540423201316004</v>
          </cell>
        </row>
        <row r="14">
          <cell r="E14" t="str">
            <v>帮辛乡西登村石锅加工项目（第三批）</v>
          </cell>
          <cell r="F14" t="str">
            <v>帮辛乡</v>
          </cell>
          <cell r="G14" t="str">
            <v>西登村</v>
          </cell>
          <cell r="H14" t="str">
            <v>新建一栋150平方米加工厂房、购置切割机、发电机、抛光机的工具</v>
          </cell>
          <cell r="I14">
            <v>55</v>
          </cell>
          <cell r="J14">
            <v>50</v>
          </cell>
          <cell r="K14">
            <v>5</v>
          </cell>
          <cell r="L14">
            <v>55</v>
          </cell>
          <cell r="M14">
            <v>50</v>
          </cell>
          <cell r="N14">
            <v>5</v>
          </cell>
          <cell r="O14" t="str">
            <v>经营类</v>
          </cell>
          <cell r="P14" t="str">
            <v>其他</v>
          </cell>
          <cell r="Q14" t="str">
            <v>巩固</v>
          </cell>
          <cell r="R14" t="str">
            <v>调整</v>
          </cell>
          <cell r="S14" t="str">
            <v>否</v>
          </cell>
          <cell r="T14" t="str">
            <v>-</v>
          </cell>
          <cell r="U14" t="str">
            <v>-</v>
          </cell>
          <cell r="V14" t="str">
            <v>-</v>
          </cell>
          <cell r="W14" t="str">
            <v>-</v>
          </cell>
          <cell r="X14" t="str">
            <v>-</v>
          </cell>
          <cell r="Y14" t="str">
            <v>-</v>
          </cell>
          <cell r="Z14" t="str">
            <v>-</v>
          </cell>
          <cell r="AA14" t="str">
            <v>-</v>
          </cell>
          <cell r="AB14">
            <v>0</v>
          </cell>
          <cell r="AC14" t="str">
            <v>墨脱县农业农村局</v>
          </cell>
          <cell r="AD14" t="str">
            <v>上三乡搬迁调整项目</v>
          </cell>
        </row>
        <row r="14">
          <cell r="AF14">
            <v>2013</v>
          </cell>
          <cell r="AG14" t="str">
            <v>540423201319004</v>
          </cell>
        </row>
        <row r="15">
          <cell r="E15" t="str">
            <v>背崩乡地东村汗密农家乐项目（第三批）</v>
          </cell>
          <cell r="F15" t="str">
            <v>背崩乡</v>
          </cell>
          <cell r="G15" t="str">
            <v>地东村</v>
          </cell>
          <cell r="H15" t="str">
            <v>修建一栋200平方米农家乐，购买家具等附属设施</v>
          </cell>
          <cell r="I15">
            <v>51</v>
          </cell>
          <cell r="J15">
            <v>45</v>
          </cell>
          <cell r="K15">
            <v>6</v>
          </cell>
          <cell r="L15">
            <v>45</v>
          </cell>
          <cell r="M15">
            <v>45</v>
          </cell>
          <cell r="N15">
            <v>0</v>
          </cell>
          <cell r="O15" t="str">
            <v>经营类</v>
          </cell>
          <cell r="P15" t="str">
            <v>乡村旅游</v>
          </cell>
          <cell r="Q15" t="str">
            <v>巩固</v>
          </cell>
          <cell r="R15" t="str">
            <v>调整</v>
          </cell>
          <cell r="S15" t="str">
            <v>否</v>
          </cell>
          <cell r="T15" t="str">
            <v>-</v>
          </cell>
          <cell r="U15" t="str">
            <v>-</v>
          </cell>
          <cell r="V15" t="str">
            <v>-</v>
          </cell>
          <cell r="W15" t="str">
            <v>-</v>
          </cell>
          <cell r="X15" t="str">
            <v>-</v>
          </cell>
          <cell r="Y15" t="str">
            <v>-</v>
          </cell>
          <cell r="Z15" t="str">
            <v>-</v>
          </cell>
          <cell r="AA15" t="str">
            <v>-</v>
          </cell>
          <cell r="AB15">
            <v>0</v>
          </cell>
          <cell r="AC15" t="str">
            <v>墨脱县农业农村局</v>
          </cell>
        </row>
        <row r="15">
          <cell r="AF15">
            <v>2013</v>
          </cell>
          <cell r="AG15" t="str">
            <v>540423201317002</v>
          </cell>
        </row>
        <row r="16">
          <cell r="E16" t="str">
            <v>德兴乡荷扎村农家乐项目（第三批）</v>
          </cell>
          <cell r="F16" t="str">
            <v>德兴乡</v>
          </cell>
          <cell r="G16" t="str">
            <v>荷扎村</v>
          </cell>
          <cell r="H16" t="str">
            <v>新建200平方米农家乐 ，采购藏式床 、藏式桌、椅子、太阳能热水器 、42寸电视机 、冰柜 、厨具等。</v>
          </cell>
          <cell r="I16">
            <v>51</v>
          </cell>
          <cell r="J16">
            <v>45</v>
          </cell>
          <cell r="K16">
            <v>6</v>
          </cell>
          <cell r="L16">
            <v>45</v>
          </cell>
          <cell r="M16">
            <v>45</v>
          </cell>
          <cell r="N16">
            <v>0</v>
          </cell>
          <cell r="O16" t="str">
            <v>经营类</v>
          </cell>
          <cell r="P16" t="str">
            <v>乡村旅游</v>
          </cell>
          <cell r="Q16" t="str">
            <v>巩固</v>
          </cell>
          <cell r="R16" t="str">
            <v>调整</v>
          </cell>
          <cell r="S16" t="str">
            <v>是</v>
          </cell>
          <cell r="T16" t="str">
            <v>委托运营</v>
          </cell>
          <cell r="U16" t="str">
            <v>私企</v>
          </cell>
          <cell r="V16" t="str">
            <v>西藏春天乡村文化旅游有限公司</v>
          </cell>
          <cell r="W16" t="str">
            <v>是</v>
          </cell>
          <cell r="X16">
            <v>2023.11</v>
          </cell>
          <cell r="Y16" t="str">
            <v>15年</v>
          </cell>
          <cell r="Z16" t="str">
            <v>-</v>
          </cell>
          <cell r="AA16">
            <v>130000</v>
          </cell>
          <cell r="AB16">
            <v>0</v>
          </cell>
          <cell r="AC16" t="str">
            <v>墨脱县农业农村局</v>
          </cell>
        </row>
        <row r="16">
          <cell r="AF16">
            <v>2013</v>
          </cell>
          <cell r="AG16" t="str">
            <v>540423201317003</v>
          </cell>
        </row>
        <row r="17">
          <cell r="E17" t="str">
            <v>墨脱镇玛迪村农家乐项目（第三批）</v>
          </cell>
          <cell r="F17" t="str">
            <v>墨脱镇</v>
          </cell>
          <cell r="G17" t="str">
            <v>玛迪村</v>
          </cell>
          <cell r="H17" t="str">
            <v>新建农家乐100平方米、购买家具和其他附属设施</v>
          </cell>
          <cell r="I17">
            <v>40</v>
          </cell>
          <cell r="J17">
            <v>35</v>
          </cell>
          <cell r="K17">
            <v>5</v>
          </cell>
          <cell r="L17">
            <v>35</v>
          </cell>
          <cell r="M17">
            <v>35</v>
          </cell>
          <cell r="N17">
            <v>0</v>
          </cell>
          <cell r="O17" t="str">
            <v>经营类</v>
          </cell>
          <cell r="P17" t="str">
            <v>乡村旅游</v>
          </cell>
          <cell r="Q17" t="str">
            <v>巩固</v>
          </cell>
          <cell r="R17" t="str">
            <v>升级</v>
          </cell>
        </row>
        <row r="17">
          <cell r="AA17" t="str">
            <v>2022年度分红总额64913.00元。2023年度分红总额45870.00元。2025年度分红总额29700.00元，村集体经济总额70%用于分红覆盖139人。</v>
          </cell>
          <cell r="AB17">
            <v>0</v>
          </cell>
          <cell r="AC17" t="str">
            <v>墨脱县农业农村局</v>
          </cell>
        </row>
        <row r="17">
          <cell r="AF17">
            <v>2013</v>
          </cell>
          <cell r="AG17" t="str">
            <v>540423201317004</v>
          </cell>
        </row>
        <row r="18">
          <cell r="E18" t="str">
            <v>达木乡珠村养猪场建设项目（整乡推进）</v>
          </cell>
          <cell r="F18" t="str">
            <v>达木乡</v>
          </cell>
          <cell r="G18" t="str">
            <v>珠村</v>
          </cell>
          <cell r="H18" t="str">
            <v>修建简易猪圈5座，每间20平方米，购置种猪15头，母猪20头，共计35头</v>
          </cell>
          <cell r="I18">
            <v>50</v>
          </cell>
          <cell r="J18">
            <v>45</v>
          </cell>
          <cell r="K18">
            <v>5</v>
          </cell>
          <cell r="L18">
            <v>50</v>
          </cell>
          <cell r="M18">
            <v>45</v>
          </cell>
          <cell r="N18">
            <v>5</v>
          </cell>
          <cell r="O18" t="str">
            <v>到户类</v>
          </cell>
          <cell r="P18" t="str">
            <v>猪</v>
          </cell>
          <cell r="Q18" t="str">
            <v>巩固</v>
          </cell>
          <cell r="R18" t="str">
            <v>-</v>
          </cell>
          <cell r="S18" t="str">
            <v>-</v>
          </cell>
          <cell r="T18" t="str">
            <v>-</v>
          </cell>
          <cell r="U18" t="str">
            <v>-</v>
          </cell>
          <cell r="V18" t="str">
            <v>-</v>
          </cell>
          <cell r="W18" t="str">
            <v>-</v>
          </cell>
          <cell r="X18" t="str">
            <v>-</v>
          </cell>
          <cell r="Y18" t="str">
            <v>-</v>
          </cell>
          <cell r="Z18" t="str">
            <v>-</v>
          </cell>
          <cell r="AA18" t="str">
            <v>-</v>
          </cell>
          <cell r="AB18" t="str">
            <v>-</v>
          </cell>
          <cell r="AC18" t="str">
            <v>-</v>
          </cell>
        </row>
        <row r="18">
          <cell r="AF18">
            <v>2013</v>
          </cell>
          <cell r="AG18" t="str">
            <v>540423201307002</v>
          </cell>
        </row>
        <row r="19">
          <cell r="E19" t="str">
            <v>达木乡达木村小杂粮种植项目（整乡推进）</v>
          </cell>
          <cell r="F19" t="str">
            <v>甘登乡</v>
          </cell>
          <cell r="G19" t="str">
            <v>达木村</v>
          </cell>
          <cell r="H19" t="str">
            <v>将现有的200亩玉米耕地改造成小杂粮种植基地，其中鸡爪谷100亩，红米100亩</v>
          </cell>
          <cell r="I19">
            <v>40</v>
          </cell>
          <cell r="J19">
            <v>35</v>
          </cell>
          <cell r="K19">
            <v>5</v>
          </cell>
          <cell r="L19">
            <v>40</v>
          </cell>
          <cell r="M19">
            <v>35</v>
          </cell>
          <cell r="N19">
            <v>5</v>
          </cell>
          <cell r="O19" t="str">
            <v>经营类</v>
          </cell>
          <cell r="P19" t="str">
            <v>设施农业</v>
          </cell>
          <cell r="Q19" t="str">
            <v>巩固</v>
          </cell>
          <cell r="R19" t="str">
            <v>调整</v>
          </cell>
          <cell r="S19" t="str">
            <v>-</v>
          </cell>
          <cell r="T19" t="str">
            <v>-</v>
          </cell>
          <cell r="U19" t="str">
            <v>-</v>
          </cell>
          <cell r="V19" t="str">
            <v>-</v>
          </cell>
          <cell r="W19" t="str">
            <v>-</v>
          </cell>
          <cell r="X19" t="str">
            <v>-</v>
          </cell>
          <cell r="Y19" t="str">
            <v>-</v>
          </cell>
          <cell r="Z19" t="str">
            <v>-</v>
          </cell>
          <cell r="AA19" t="str">
            <v>-</v>
          </cell>
          <cell r="AB19" t="str">
            <v>-</v>
          </cell>
          <cell r="AC19" t="str">
            <v>-</v>
          </cell>
          <cell r="AD19" t="str">
            <v>上三乡搬迁调整项目（整村搬迁）</v>
          </cell>
        </row>
        <row r="19">
          <cell r="AF19">
            <v>2013</v>
          </cell>
          <cell r="AG19" t="str">
            <v>540423201316005</v>
          </cell>
        </row>
        <row r="20">
          <cell r="E20" t="str">
            <v>达木乡卡布村农家乐建设项目（整乡推进）</v>
          </cell>
          <cell r="F20" t="str">
            <v>达木乡</v>
          </cell>
          <cell r="G20" t="str">
            <v>卡布村</v>
          </cell>
          <cell r="H20" t="str">
            <v>新建农家屋200平方米、购置彰显珞巴民族特色的家具所需家具、床及桌椅各购置80张及其他配套设施</v>
          </cell>
          <cell r="I20">
            <v>55</v>
          </cell>
          <cell r="J20">
            <v>50</v>
          </cell>
          <cell r="K20">
            <v>5</v>
          </cell>
          <cell r="L20">
            <v>55</v>
          </cell>
          <cell r="M20">
            <v>50</v>
          </cell>
          <cell r="N20">
            <v>5</v>
          </cell>
          <cell r="O20" t="str">
            <v>经营类</v>
          </cell>
          <cell r="P20" t="str">
            <v>乡村旅游</v>
          </cell>
          <cell r="Q20" t="str">
            <v>巩固</v>
          </cell>
          <cell r="R20" t="str">
            <v>巩固</v>
          </cell>
          <cell r="S20" t="str">
            <v>是</v>
          </cell>
          <cell r="T20" t="str">
            <v>委托运营</v>
          </cell>
          <cell r="U20" t="str">
            <v>个体工商户</v>
          </cell>
          <cell r="V20" t="str">
            <v>张兵</v>
          </cell>
          <cell r="W20" t="str">
            <v>是</v>
          </cell>
          <cell r="X20">
            <v>2025.05</v>
          </cell>
          <cell r="Y20" t="str">
            <v>2年</v>
          </cell>
          <cell r="Z20" t="str">
            <v>租赁内容：墨脱县达木珞巴民乡卡布村，建筑面积400平方米房屋。
租赁用途：用于经营农家乐。</v>
          </cell>
          <cell r="AA20" t="str">
            <v>有情况说明。有现场照片。
达木乡卡布村暂未分红，租金收益等均在村集体账上。</v>
          </cell>
          <cell r="AB20">
            <v>0</v>
          </cell>
          <cell r="AC20" t="str">
            <v>墨脱县农业农村局</v>
          </cell>
        </row>
        <row r="20">
          <cell r="AF20">
            <v>2013</v>
          </cell>
          <cell r="AG20" t="str">
            <v>540423201317005</v>
          </cell>
        </row>
        <row r="21">
          <cell r="E21" t="str">
            <v>背崩乡低收入户养猪项目</v>
          </cell>
          <cell r="F21" t="str">
            <v>背崩乡</v>
          </cell>
          <cell r="G21" t="str">
            <v>阿苍村</v>
          </cell>
          <cell r="H21" t="str">
            <v>购买母猪120头，种猪30头，饲料9万元，修建猪舍30间。</v>
          </cell>
          <cell r="I21">
            <v>83</v>
          </cell>
          <cell r="J21">
            <v>78</v>
          </cell>
          <cell r="K21">
            <v>5</v>
          </cell>
          <cell r="L21">
            <v>78</v>
          </cell>
          <cell r="M21">
            <v>78</v>
          </cell>
          <cell r="N21">
            <v>0</v>
          </cell>
          <cell r="O21" t="str">
            <v>到户类</v>
          </cell>
          <cell r="P21" t="str">
            <v>猪</v>
          </cell>
          <cell r="Q21" t="str">
            <v>巩固</v>
          </cell>
          <cell r="R21" t="str">
            <v>-</v>
          </cell>
          <cell r="S21" t="str">
            <v>-</v>
          </cell>
          <cell r="T21" t="str">
            <v>-</v>
          </cell>
          <cell r="U21" t="str">
            <v>-</v>
          </cell>
          <cell r="V21" t="str">
            <v>-</v>
          </cell>
          <cell r="W21" t="str">
            <v>-</v>
          </cell>
          <cell r="X21" t="str">
            <v>-</v>
          </cell>
          <cell r="Y21" t="str">
            <v>-</v>
          </cell>
          <cell r="Z21" t="str">
            <v>-</v>
          </cell>
          <cell r="AA21" t="str">
            <v>-</v>
          </cell>
          <cell r="AB21" t="str">
            <v>-</v>
          </cell>
          <cell r="AC21" t="str">
            <v>-</v>
          </cell>
        </row>
        <row r="21">
          <cell r="AF21">
            <v>2013</v>
          </cell>
          <cell r="AG21" t="str">
            <v>540423201307003</v>
          </cell>
        </row>
        <row r="22">
          <cell r="E22" t="str">
            <v>墨脱镇墨脱村、亚东村茭白基地项目</v>
          </cell>
          <cell r="F22" t="str">
            <v>墨脱镇</v>
          </cell>
          <cell r="G22" t="str">
            <v>墨脱村
亚东村</v>
          </cell>
          <cell r="H22" t="str">
            <v>每村新建50亩茭白基地，购置种子等。</v>
          </cell>
          <cell r="I22">
            <v>46</v>
          </cell>
          <cell r="J22">
            <v>41</v>
          </cell>
          <cell r="K22">
            <v>5</v>
          </cell>
          <cell r="L22">
            <v>46</v>
          </cell>
          <cell r="M22">
            <v>41</v>
          </cell>
          <cell r="N22">
            <v>5</v>
          </cell>
          <cell r="O22" t="str">
            <v>到户类</v>
          </cell>
          <cell r="P22" t="str">
            <v>设施农业</v>
          </cell>
          <cell r="Q22" t="str">
            <v>巩固</v>
          </cell>
          <cell r="R22" t="str">
            <v>-</v>
          </cell>
          <cell r="S22" t="str">
            <v>-</v>
          </cell>
          <cell r="T22" t="str">
            <v>-</v>
          </cell>
          <cell r="U22" t="str">
            <v>-</v>
          </cell>
          <cell r="V22" t="str">
            <v>-</v>
          </cell>
          <cell r="W22" t="str">
            <v>-</v>
          </cell>
          <cell r="X22" t="str">
            <v>-</v>
          </cell>
          <cell r="Y22" t="str">
            <v>-</v>
          </cell>
          <cell r="Z22" t="str">
            <v>-</v>
          </cell>
          <cell r="AA22" t="str">
            <v>-</v>
          </cell>
          <cell r="AB22" t="str">
            <v>-</v>
          </cell>
          <cell r="AC22" t="str">
            <v>-</v>
          </cell>
        </row>
        <row r="22">
          <cell r="AF22">
            <v>2014</v>
          </cell>
          <cell r="AG22" t="str">
            <v>540423201416006</v>
          </cell>
        </row>
        <row r="23">
          <cell r="E23" t="str">
            <v>墨脱镇仁青崩自然村农家乐项目</v>
          </cell>
          <cell r="F23" t="str">
            <v>墨脱镇</v>
          </cell>
          <cell r="G23" t="str">
            <v>墨脱村</v>
          </cell>
          <cell r="H23" t="str">
            <v>新建民宿特色仿原始的竹、木结构农家屋200平方米，床、桌椅各购置80张及其他配套设施；村寨内开设三条宽为2米的硬化路600米；修建民宿特色的山庄大门</v>
          </cell>
          <cell r="I23">
            <v>50</v>
          </cell>
          <cell r="J23">
            <v>45</v>
          </cell>
          <cell r="K23">
            <v>5</v>
          </cell>
          <cell r="L23">
            <v>45</v>
          </cell>
          <cell r="M23">
            <v>45</v>
          </cell>
          <cell r="N23">
            <v>0</v>
          </cell>
          <cell r="O23" t="str">
            <v>经营类</v>
          </cell>
          <cell r="P23" t="str">
            <v>乡村旅游</v>
          </cell>
          <cell r="Q23" t="str">
            <v>巩固</v>
          </cell>
          <cell r="R23" t="str">
            <v>调整</v>
          </cell>
          <cell r="S23" t="str">
            <v>否</v>
          </cell>
          <cell r="T23" t="str">
            <v>-</v>
          </cell>
          <cell r="U23" t="str">
            <v>-</v>
          </cell>
          <cell r="V23" t="str">
            <v>-</v>
          </cell>
          <cell r="W23" t="str">
            <v>-</v>
          </cell>
          <cell r="X23" t="str">
            <v>-</v>
          </cell>
          <cell r="Y23" t="str">
            <v>-</v>
          </cell>
          <cell r="Z23" t="str">
            <v>-</v>
          </cell>
          <cell r="AA23" t="str">
            <v>-</v>
          </cell>
          <cell r="AB23">
            <v>0</v>
          </cell>
          <cell r="AC23" t="str">
            <v>墨脱县农业农村局</v>
          </cell>
        </row>
        <row r="23">
          <cell r="AF23">
            <v>2014</v>
          </cell>
          <cell r="AG23" t="str">
            <v>540423201417006</v>
          </cell>
        </row>
        <row r="24">
          <cell r="E24" t="str">
            <v>格当乡格当村农家乐项目</v>
          </cell>
          <cell r="F24" t="str">
            <v>格当乡</v>
          </cell>
          <cell r="G24" t="str">
            <v>格当村</v>
          </cell>
          <cell r="H24" t="str">
            <v>新建农家乐200平方米，藏式床、藏式桌椅各购置80张及其他配套设施</v>
          </cell>
          <cell r="I24">
            <v>50</v>
          </cell>
          <cell r="J24">
            <v>45</v>
          </cell>
          <cell r="K24">
            <v>5</v>
          </cell>
          <cell r="L24">
            <v>50</v>
          </cell>
          <cell r="M24">
            <v>45</v>
          </cell>
          <cell r="N24">
            <v>5</v>
          </cell>
          <cell r="O24" t="str">
            <v>经营类</v>
          </cell>
          <cell r="P24" t="str">
            <v>乡村旅游</v>
          </cell>
          <cell r="Q24" t="str">
            <v>巩固</v>
          </cell>
          <cell r="R24" t="str">
            <v>盘活</v>
          </cell>
          <cell r="S24" t="str">
            <v>否</v>
          </cell>
          <cell r="T24" t="str">
            <v>-</v>
          </cell>
          <cell r="U24" t="str">
            <v>-</v>
          </cell>
          <cell r="V24" t="str">
            <v>-</v>
          </cell>
          <cell r="W24" t="str">
            <v>-</v>
          </cell>
          <cell r="X24" t="str">
            <v>-</v>
          </cell>
          <cell r="Y24" t="str">
            <v>-</v>
          </cell>
          <cell r="Z24" t="str">
            <v>-</v>
          </cell>
          <cell r="AA24" t="str">
            <v>-</v>
          </cell>
          <cell r="AB24">
            <v>0</v>
          </cell>
          <cell r="AC24" t="str">
            <v>墨脱县农业农村局</v>
          </cell>
          <cell r="AD24" t="str">
            <v>拟申报2027年乡村产业帮扶资金，用于农家乐提质升级，项目改造完成后将继续对外出租经营</v>
          </cell>
        </row>
        <row r="24">
          <cell r="AF24">
            <v>2014</v>
          </cell>
          <cell r="AG24" t="str">
            <v>540423201417007</v>
          </cell>
        </row>
        <row r="25">
          <cell r="E25" t="str">
            <v>达木乡80K养猪产扩建项目</v>
          </cell>
          <cell r="F25" t="str">
            <v>达木乡</v>
          </cell>
          <cell r="G25" t="str">
            <v>达木乡80K</v>
          </cell>
          <cell r="H25" t="str">
            <v>新建砖木结构猪圈300平方米，住房、仓库等80平方米，引水管道2公里，购买猪仔100头，种猪15头，铁丝栏2000米</v>
          </cell>
          <cell r="I25">
            <v>170</v>
          </cell>
          <cell r="J25">
            <v>150</v>
          </cell>
          <cell r="K25">
            <v>20</v>
          </cell>
          <cell r="L25">
            <v>170</v>
          </cell>
          <cell r="M25">
            <v>150</v>
          </cell>
          <cell r="N25">
            <v>20</v>
          </cell>
          <cell r="O25" t="str">
            <v>到户类</v>
          </cell>
          <cell r="P25" t="str">
            <v>猪</v>
          </cell>
          <cell r="Q25" t="str">
            <v>巩固</v>
          </cell>
          <cell r="R25" t="str">
            <v>-</v>
          </cell>
          <cell r="S25" t="str">
            <v>-</v>
          </cell>
          <cell r="T25" t="str">
            <v>-</v>
          </cell>
          <cell r="U25" t="str">
            <v>-</v>
          </cell>
          <cell r="V25" t="str">
            <v>-</v>
          </cell>
          <cell r="W25" t="str">
            <v>-</v>
          </cell>
          <cell r="X25" t="str">
            <v>-</v>
          </cell>
          <cell r="Y25" t="str">
            <v>-</v>
          </cell>
          <cell r="Z25" t="str">
            <v>-</v>
          </cell>
          <cell r="AA25" t="str">
            <v>-</v>
          </cell>
          <cell r="AB25" t="str">
            <v>-</v>
          </cell>
          <cell r="AC25" t="str">
            <v>-</v>
          </cell>
        </row>
        <row r="25">
          <cell r="AF25">
            <v>2014</v>
          </cell>
          <cell r="AG25" t="str">
            <v>540423201407004</v>
          </cell>
        </row>
        <row r="26">
          <cell r="E26" t="str">
            <v>达木乡珠村珞巴民俗农家乐项目</v>
          </cell>
          <cell r="F26" t="str">
            <v>达木乡</v>
          </cell>
          <cell r="G26" t="str">
            <v>珠村</v>
          </cell>
          <cell r="H26" t="str">
            <v>新建农家屋200平方米，购置彰显珞巴民俗农家乐特色的农家屋所需家具床及桌椅共计80张及其他配套设施</v>
          </cell>
          <cell r="I26">
            <v>50</v>
          </cell>
          <cell r="J26">
            <v>45</v>
          </cell>
          <cell r="K26">
            <v>5</v>
          </cell>
          <cell r="L26">
            <v>49.99975</v>
          </cell>
          <cell r="M26">
            <v>45</v>
          </cell>
          <cell r="N26">
            <v>4.99975</v>
          </cell>
          <cell r="O26" t="str">
            <v>经营类</v>
          </cell>
          <cell r="P26" t="str">
            <v>乡村旅游</v>
          </cell>
          <cell r="Q26" t="str">
            <v>巩固</v>
          </cell>
          <cell r="R26" t="str">
            <v>调整</v>
          </cell>
          <cell r="S26" t="str">
            <v>是</v>
          </cell>
          <cell r="T26" t="str">
            <v>委托运营</v>
          </cell>
          <cell r="U26" t="str">
            <v>个体工商户</v>
          </cell>
          <cell r="V26" t="str">
            <v>张正军</v>
          </cell>
          <cell r="W26" t="str">
            <v>是</v>
          </cell>
          <cell r="X26">
            <v>2025.08</v>
          </cell>
          <cell r="Y26" t="str">
            <v>6年</v>
          </cell>
          <cell r="Z26" t="str">
            <v>租赁内容：农家乐与新村蔬菜大棚一起配套出租。
租赁用途：老村农家乐用于居住和堆放物品。</v>
          </cell>
          <cell r="AA26" t="str">
            <v>有情况说明。有现场盘点照片。
珠村暂未分红，租金收益统一留存村集体账户。</v>
          </cell>
          <cell r="AB26">
            <v>0</v>
          </cell>
          <cell r="AC26" t="str">
            <v>墨脱县农业农村局</v>
          </cell>
          <cell r="AD26" t="str">
            <v>上三乡搬迁调整项目（整村搬迁）</v>
          </cell>
        </row>
        <row r="26">
          <cell r="AF26">
            <v>2014</v>
          </cell>
          <cell r="AG26" t="str">
            <v>540423201417008</v>
          </cell>
        </row>
        <row r="27">
          <cell r="E27" t="str">
            <v>帮兴乡帮辛村果园建设项目</v>
          </cell>
          <cell r="F27" t="str">
            <v>帮辛乡</v>
          </cell>
          <cell r="G27" t="str">
            <v>帮辛村</v>
          </cell>
          <cell r="H27" t="str">
            <v>新建枇杷种植 每亩148株共15亩，葡萄种植 每亩40棵共15亩</v>
          </cell>
          <cell r="I27">
            <v>27</v>
          </cell>
          <cell r="J27">
            <v>23</v>
          </cell>
          <cell r="K27">
            <v>4</v>
          </cell>
          <cell r="L27">
            <v>27</v>
          </cell>
          <cell r="M27">
            <v>23</v>
          </cell>
          <cell r="N27">
            <v>4</v>
          </cell>
          <cell r="O27" t="str">
            <v>经营类</v>
          </cell>
          <cell r="P27" t="str">
            <v>葡萄</v>
          </cell>
          <cell r="Q27" t="str">
            <v>调整</v>
          </cell>
          <cell r="R27" t="str">
            <v>调整</v>
          </cell>
          <cell r="S27" t="str">
            <v>否</v>
          </cell>
          <cell r="T27" t="str">
            <v>-</v>
          </cell>
          <cell r="U27" t="str">
            <v>-</v>
          </cell>
          <cell r="V27" t="str">
            <v>-</v>
          </cell>
          <cell r="W27" t="str">
            <v>-</v>
          </cell>
          <cell r="X27" t="str">
            <v>-</v>
          </cell>
          <cell r="Y27" t="str">
            <v>-</v>
          </cell>
          <cell r="Z27" t="str">
            <v>-</v>
          </cell>
          <cell r="AA27" t="str">
            <v>-</v>
          </cell>
          <cell r="AB27">
            <v>0</v>
          </cell>
          <cell r="AC27" t="str">
            <v>墨脱县农业农村局</v>
          </cell>
          <cell r="AD27" t="str">
            <v>上三乡搬迁调整项目</v>
          </cell>
        </row>
        <row r="27">
          <cell r="AF27">
            <v>2014</v>
          </cell>
          <cell r="AG27" t="str">
            <v>540423201413001</v>
          </cell>
        </row>
        <row r="28">
          <cell r="E28" t="str">
            <v>德兴乡易贡白村山羊养殖项目</v>
          </cell>
          <cell r="F28" t="str">
            <v>德兴乡</v>
          </cell>
          <cell r="G28" t="str">
            <v>易贡白村</v>
          </cell>
          <cell r="H28" t="str">
            <v>新建100平方米羊圈，购买山羊70头</v>
          </cell>
          <cell r="I28">
            <v>40</v>
          </cell>
          <cell r="J28">
            <v>38</v>
          </cell>
          <cell r="K28">
            <v>2</v>
          </cell>
          <cell r="L28">
            <v>40</v>
          </cell>
          <cell r="M28">
            <v>38</v>
          </cell>
          <cell r="N28">
            <v>2</v>
          </cell>
          <cell r="O28" t="str">
            <v>经营类</v>
          </cell>
          <cell r="P28" t="str">
            <v>羊</v>
          </cell>
          <cell r="Q28" t="str">
            <v>调整</v>
          </cell>
          <cell r="R28" t="str">
            <v>调整</v>
          </cell>
          <cell r="S28" t="str">
            <v>是</v>
          </cell>
          <cell r="T28" t="str">
            <v>委托运营</v>
          </cell>
          <cell r="U28" t="str">
            <v>私企</v>
          </cell>
          <cell r="V28" t="str">
            <v>西藏圣华耀安酒店管理有限公司</v>
          </cell>
          <cell r="W28" t="str">
            <v>是</v>
          </cell>
          <cell r="X28">
            <v>2025.04</v>
          </cell>
          <cell r="Y28" t="str">
            <v>10年</v>
          </cell>
          <cell r="Z28" t="str">
            <v>租赁内容：易贡白村养羊基地
租赁用途：采用出租的方式将其名下养羊基地及其附属建筑、措登湖流转给乙方用于承包经营，乙方可在养羊基地羊圈上进行改造升级，用于运营。</v>
          </cell>
        </row>
        <row r="28">
          <cell r="AB28">
            <v>0</v>
          </cell>
          <cell r="AC28" t="str">
            <v>墨脱县农业农村局</v>
          </cell>
        </row>
        <row r="28">
          <cell r="AF28">
            <v>2014</v>
          </cell>
          <cell r="AG28" t="str">
            <v>540423201406001</v>
          </cell>
        </row>
        <row r="29">
          <cell r="E29" t="str">
            <v>德兴乡易贡白村苹果种植</v>
          </cell>
          <cell r="F29" t="str">
            <v>德兴乡</v>
          </cell>
          <cell r="G29" t="str">
            <v>易贡白村</v>
          </cell>
          <cell r="H29" t="str">
            <v>种植苹果30亩，核桃30亩，购买核桃苗1200株，苹果苗4500株，购买铁丝网围栏1500米</v>
          </cell>
          <cell r="I29">
            <v>51</v>
          </cell>
          <cell r="J29">
            <v>44</v>
          </cell>
          <cell r="K29">
            <v>7</v>
          </cell>
          <cell r="L29">
            <v>44</v>
          </cell>
          <cell r="M29">
            <v>44</v>
          </cell>
          <cell r="N29">
            <v>0</v>
          </cell>
          <cell r="O29" t="str">
            <v>到户类</v>
          </cell>
          <cell r="P29" t="str">
            <v>苹果</v>
          </cell>
          <cell r="Q29" t="str">
            <v>巩固</v>
          </cell>
          <cell r="R29" t="str">
            <v>-</v>
          </cell>
          <cell r="S29" t="str">
            <v>-</v>
          </cell>
          <cell r="T29" t="str">
            <v>-</v>
          </cell>
          <cell r="U29" t="str">
            <v>-</v>
          </cell>
          <cell r="V29" t="str">
            <v>-</v>
          </cell>
          <cell r="W29" t="str">
            <v>-</v>
          </cell>
          <cell r="X29" t="str">
            <v>-</v>
          </cell>
          <cell r="Y29" t="str">
            <v>-</v>
          </cell>
          <cell r="Z29" t="str">
            <v>-</v>
          </cell>
          <cell r="AA29" t="str">
            <v>-</v>
          </cell>
          <cell r="AB29" t="str">
            <v>-</v>
          </cell>
          <cell r="AC29" t="str">
            <v>-</v>
          </cell>
        </row>
        <row r="29">
          <cell r="AF29">
            <v>2014</v>
          </cell>
          <cell r="AG29" t="str">
            <v>540423201414001</v>
          </cell>
        </row>
        <row r="30">
          <cell r="E30" t="str">
            <v>格当乡格当村，达木乡达木村低收入户农家乐</v>
          </cell>
          <cell r="F30" t="str">
            <v>格当乡、甘登乡</v>
          </cell>
          <cell r="G30" t="str">
            <v>格当村、达木村</v>
          </cell>
          <cell r="H30" t="str">
            <v>新建格当乡格当村藏式雕花床 76张，藏式雕花桌38张，藏式雕花电视柜19张，达木乡达木村藏式雕花床 76张，藏式雕花桌38张，藏式雕花电视柜19张等。</v>
          </cell>
          <cell r="I30">
            <v>46</v>
          </cell>
          <cell r="J30">
            <v>45</v>
          </cell>
          <cell r="K30">
            <v>1</v>
          </cell>
          <cell r="L30">
            <v>45</v>
          </cell>
          <cell r="M30">
            <v>45</v>
          </cell>
          <cell r="N30">
            <v>0</v>
          </cell>
          <cell r="O30" t="str">
            <v>到户类</v>
          </cell>
          <cell r="P30" t="str">
            <v>乡村旅游</v>
          </cell>
          <cell r="Q30" t="str">
            <v>巩固</v>
          </cell>
          <cell r="R30" t="str">
            <v>-</v>
          </cell>
          <cell r="S30" t="str">
            <v>-</v>
          </cell>
          <cell r="T30" t="str">
            <v>-</v>
          </cell>
          <cell r="U30" t="str">
            <v>-</v>
          </cell>
          <cell r="V30" t="str">
            <v>-</v>
          </cell>
          <cell r="W30" t="str">
            <v>-</v>
          </cell>
          <cell r="X30" t="str">
            <v>-</v>
          </cell>
          <cell r="Y30" t="str">
            <v>-</v>
          </cell>
          <cell r="Z30" t="str">
            <v>-</v>
          </cell>
          <cell r="AA30" t="str">
            <v>-</v>
          </cell>
          <cell r="AB30" t="str">
            <v>-</v>
          </cell>
          <cell r="AC30" t="str">
            <v>-</v>
          </cell>
        </row>
        <row r="30">
          <cell r="AF30">
            <v>2014</v>
          </cell>
          <cell r="AG30" t="str">
            <v>540423201417009</v>
          </cell>
        </row>
        <row r="31">
          <cell r="E31" t="str">
            <v>墨脱镇巴日村农家乐项目</v>
          </cell>
          <cell r="F31" t="str">
            <v>墨脱镇</v>
          </cell>
          <cell r="G31" t="str">
            <v>巴日村</v>
          </cell>
          <cell r="H31" t="str">
            <v>新建农家乐200平方米，藏式床、藏式桌椅各购置80张及其他配套设施</v>
          </cell>
          <cell r="I31">
            <v>50</v>
          </cell>
          <cell r="J31">
            <v>45</v>
          </cell>
          <cell r="K31">
            <v>5</v>
          </cell>
          <cell r="L31">
            <v>50</v>
          </cell>
          <cell r="M31">
            <v>45</v>
          </cell>
          <cell r="N31">
            <v>5</v>
          </cell>
          <cell r="O31" t="str">
            <v>经营类</v>
          </cell>
          <cell r="P31" t="str">
            <v>乡村旅游</v>
          </cell>
          <cell r="Q31" t="str">
            <v>巩固</v>
          </cell>
          <cell r="R31" t="str">
            <v>升级</v>
          </cell>
          <cell r="S31" t="str">
            <v>是</v>
          </cell>
          <cell r="T31" t="str">
            <v>委托运营</v>
          </cell>
          <cell r="U31" t="str">
            <v>私企</v>
          </cell>
          <cell r="V31" t="str">
            <v>墨脱县门珞秘境旅游开发有限公司</v>
          </cell>
          <cell r="W31" t="str">
            <v>是</v>
          </cell>
          <cell r="X31">
            <v>2021.11</v>
          </cell>
          <cell r="Y31" t="str">
            <v>10年</v>
          </cell>
          <cell r="Z31" t="str">
            <v>租赁内容：巴日村农家乐；
租赁用途：有权对农家乐进行改造升级，用于运营。</v>
          </cell>
          <cell r="AA31" t="str">
            <v>有现场照片。
墨脱镇巴日村分红情况：
该项目2022年分红总计10200元，其中2022年租金分红总额9300元，覆盖23户93人，慰问老人、建档立卡及生活困难村民共计900元，均于2022年1月29日发放。</v>
          </cell>
          <cell r="AB31">
            <v>0</v>
          </cell>
          <cell r="AC31" t="str">
            <v>墨脱县农业农村局</v>
          </cell>
        </row>
        <row r="31">
          <cell r="AF31">
            <v>2014</v>
          </cell>
          <cell r="AG31" t="str">
            <v>540423201417010</v>
          </cell>
        </row>
        <row r="32">
          <cell r="E32" t="str">
            <v>甘登乡多卡村养猪项目</v>
          </cell>
          <cell r="F32" t="str">
            <v>甘登乡</v>
          </cell>
          <cell r="G32" t="str">
            <v>多卡村</v>
          </cell>
          <cell r="H32" t="str">
            <v>新修猪圈17个，每座15平米，购买17头母猪、6头种猪、34头仔猪</v>
          </cell>
          <cell r="I32">
            <v>43</v>
          </cell>
          <cell r="J32">
            <v>41</v>
          </cell>
          <cell r="K32">
            <v>2</v>
          </cell>
          <cell r="L32">
            <v>43</v>
          </cell>
          <cell r="M32">
            <v>41</v>
          </cell>
          <cell r="N32">
            <v>2</v>
          </cell>
          <cell r="O32" t="str">
            <v>到户类</v>
          </cell>
          <cell r="P32" t="str">
            <v>猪</v>
          </cell>
          <cell r="Q32" t="str">
            <v>巩固</v>
          </cell>
          <cell r="R32" t="str">
            <v>-</v>
          </cell>
          <cell r="S32" t="str">
            <v>-</v>
          </cell>
          <cell r="T32" t="str">
            <v>-</v>
          </cell>
          <cell r="U32" t="str">
            <v>-</v>
          </cell>
          <cell r="V32" t="str">
            <v>-</v>
          </cell>
          <cell r="W32" t="str">
            <v>-</v>
          </cell>
          <cell r="X32" t="str">
            <v>-</v>
          </cell>
          <cell r="Y32" t="str">
            <v>-</v>
          </cell>
          <cell r="Z32" t="str">
            <v>-</v>
          </cell>
          <cell r="AA32" t="str">
            <v>-</v>
          </cell>
          <cell r="AB32" t="str">
            <v>-</v>
          </cell>
          <cell r="AC32" t="str">
            <v>-</v>
          </cell>
        </row>
        <row r="32">
          <cell r="AF32">
            <v>2014</v>
          </cell>
          <cell r="AG32" t="str">
            <v>540423201407005</v>
          </cell>
        </row>
        <row r="33">
          <cell r="E33" t="str">
            <v>德兴乡巴登则村新修猪圈</v>
          </cell>
          <cell r="F33" t="str">
            <v>甘登乡</v>
          </cell>
          <cell r="G33" t="str">
            <v>巴登则村</v>
          </cell>
          <cell r="H33" t="str">
            <v>11户低收入户每户修建1座简易猪舍，每座15平方米</v>
          </cell>
          <cell r="I33">
            <v>32</v>
          </cell>
          <cell r="J33">
            <v>30</v>
          </cell>
          <cell r="K33">
            <v>2</v>
          </cell>
          <cell r="L33">
            <v>30</v>
          </cell>
          <cell r="M33">
            <v>30</v>
          </cell>
          <cell r="N33">
            <v>0</v>
          </cell>
          <cell r="O33" t="str">
            <v>到户类</v>
          </cell>
          <cell r="P33" t="str">
            <v>猪</v>
          </cell>
          <cell r="Q33" t="str">
            <v>巩固</v>
          </cell>
          <cell r="R33" t="str">
            <v>-</v>
          </cell>
          <cell r="S33" t="str">
            <v>-</v>
          </cell>
          <cell r="T33" t="str">
            <v>-</v>
          </cell>
          <cell r="U33" t="str">
            <v>-</v>
          </cell>
          <cell r="V33" t="str">
            <v>-</v>
          </cell>
          <cell r="W33" t="str">
            <v>-</v>
          </cell>
          <cell r="X33" t="str">
            <v>-</v>
          </cell>
          <cell r="Y33" t="str">
            <v>-</v>
          </cell>
          <cell r="Z33" t="str">
            <v>-</v>
          </cell>
          <cell r="AA33" t="str">
            <v>-</v>
          </cell>
          <cell r="AB33" t="str">
            <v>-</v>
          </cell>
          <cell r="AC33" t="str">
            <v>-</v>
          </cell>
        </row>
        <row r="33">
          <cell r="AF33">
            <v>2014</v>
          </cell>
          <cell r="AG33" t="str">
            <v>540423201407006</v>
          </cell>
        </row>
        <row r="34">
          <cell r="E34" t="str">
            <v>墨脱镇巴日村、德兴乡荷扎村、那东村，易贡白村，背崩乡背崩村低收入户蔬菜大棚建设</v>
          </cell>
          <cell r="F34" t="str">
            <v>墨脱镇、德兴乡、背崩乡、甘登乡</v>
          </cell>
          <cell r="G34" t="str">
            <v>巴日村、荷扎村、那东村，易贡白村，背崩乡背崩村</v>
          </cell>
          <cell r="H34" t="str">
            <v>为50户低收入户新建钢架结构蔬菜大棚（长16米*宽5米=80平方米*50户=4000平方米）</v>
          </cell>
          <cell r="I34">
            <v>150</v>
          </cell>
          <cell r="J34">
            <v>140</v>
          </cell>
          <cell r="K34">
            <v>10</v>
          </cell>
          <cell r="L34">
            <v>146.9</v>
          </cell>
          <cell r="M34">
            <v>140</v>
          </cell>
          <cell r="N34">
            <v>6.9</v>
          </cell>
          <cell r="O34" t="str">
            <v>到户类</v>
          </cell>
          <cell r="P34" t="str">
            <v>设施农业</v>
          </cell>
          <cell r="Q34" t="str">
            <v>巩固</v>
          </cell>
          <cell r="R34" t="str">
            <v>-</v>
          </cell>
          <cell r="S34" t="str">
            <v>-</v>
          </cell>
          <cell r="T34" t="str">
            <v>-</v>
          </cell>
          <cell r="U34" t="str">
            <v>-</v>
          </cell>
          <cell r="V34" t="str">
            <v>-</v>
          </cell>
          <cell r="W34" t="str">
            <v>-</v>
          </cell>
          <cell r="X34" t="str">
            <v>-</v>
          </cell>
          <cell r="Y34" t="str">
            <v>-</v>
          </cell>
          <cell r="Z34" t="str">
            <v>-</v>
          </cell>
          <cell r="AA34" t="str">
            <v>-</v>
          </cell>
          <cell r="AB34" t="str">
            <v>-</v>
          </cell>
          <cell r="AC34" t="str">
            <v>-</v>
          </cell>
        </row>
        <row r="34">
          <cell r="AF34">
            <v>2014</v>
          </cell>
          <cell r="AG34" t="str">
            <v>540423201416007</v>
          </cell>
        </row>
        <row r="35">
          <cell r="E35" t="str">
            <v>墨脱县帮辛乡帮辛村养猪项目</v>
          </cell>
          <cell r="F35" t="str">
            <v>帮辛乡</v>
          </cell>
          <cell r="G35" t="str">
            <v>帮辛村</v>
          </cell>
          <cell r="H35" t="str">
            <v>新修猪圈10个，每座15平米，购买10头母猪、6头种猪、30头仔猪</v>
          </cell>
          <cell r="I35">
            <v>43</v>
          </cell>
          <cell r="J35">
            <v>41</v>
          </cell>
          <cell r="K35">
            <v>2</v>
          </cell>
          <cell r="L35">
            <v>39.975</v>
          </cell>
          <cell r="M35">
            <v>39.975</v>
          </cell>
          <cell r="N35">
            <v>0</v>
          </cell>
          <cell r="O35" t="str">
            <v>经营类</v>
          </cell>
          <cell r="P35" t="str">
            <v>猪</v>
          </cell>
          <cell r="Q35" t="str">
            <v>巩固</v>
          </cell>
          <cell r="R35" t="str">
            <v>调整</v>
          </cell>
          <cell r="S35" t="str">
            <v>否</v>
          </cell>
          <cell r="T35" t="str">
            <v>-</v>
          </cell>
          <cell r="U35" t="str">
            <v>-</v>
          </cell>
          <cell r="V35" t="str">
            <v>-</v>
          </cell>
          <cell r="W35" t="str">
            <v>-</v>
          </cell>
          <cell r="X35" t="str">
            <v>-</v>
          </cell>
          <cell r="Y35" t="str">
            <v>-</v>
          </cell>
          <cell r="Z35" t="str">
            <v>-</v>
          </cell>
          <cell r="AA35" t="str">
            <v>-</v>
          </cell>
          <cell r="AB35">
            <v>0</v>
          </cell>
          <cell r="AC35" t="str">
            <v>墨脱县农业农村局</v>
          </cell>
          <cell r="AD35" t="str">
            <v>上三乡搬迁调整项目</v>
          </cell>
        </row>
        <row r="35">
          <cell r="AF35">
            <v>2014</v>
          </cell>
          <cell r="AG35" t="str">
            <v>540423201407007</v>
          </cell>
        </row>
        <row r="36">
          <cell r="E36" t="str">
            <v>德兴乡德果村野生灯笼果种植</v>
          </cell>
          <cell r="F36" t="str">
            <v>德兴乡</v>
          </cell>
          <cell r="G36" t="str">
            <v>德果村</v>
          </cell>
          <cell r="H36" t="str">
            <v>建设长3米、宽4米，面积12平方米的猪圈42座；铁皮420张、猪圈铁门42个</v>
          </cell>
          <cell r="I36">
            <v>45</v>
          </cell>
          <cell r="J36">
            <v>40</v>
          </cell>
          <cell r="K36">
            <v>5</v>
          </cell>
          <cell r="L36">
            <v>45</v>
          </cell>
          <cell r="M36">
            <v>40</v>
          </cell>
          <cell r="N36">
            <v>5</v>
          </cell>
          <cell r="O36" t="str">
            <v>到户类</v>
          </cell>
          <cell r="P36" t="str">
            <v>其他</v>
          </cell>
          <cell r="Q36" t="str">
            <v>巩固</v>
          </cell>
          <cell r="R36" t="str">
            <v>-</v>
          </cell>
          <cell r="S36" t="str">
            <v>-</v>
          </cell>
          <cell r="T36" t="str">
            <v>-</v>
          </cell>
          <cell r="U36" t="str">
            <v>-</v>
          </cell>
          <cell r="V36" t="str">
            <v>-</v>
          </cell>
          <cell r="W36" t="str">
            <v>-</v>
          </cell>
          <cell r="X36" t="str">
            <v>-</v>
          </cell>
          <cell r="Y36" t="str">
            <v>-</v>
          </cell>
          <cell r="Z36" t="str">
            <v>-</v>
          </cell>
          <cell r="AA36" t="str">
            <v>-</v>
          </cell>
          <cell r="AB36" t="str">
            <v>-</v>
          </cell>
          <cell r="AC36" t="str">
            <v>-</v>
          </cell>
        </row>
        <row r="36">
          <cell r="AF36">
            <v>2014</v>
          </cell>
          <cell r="AG36" t="str">
            <v>540423201419005</v>
          </cell>
        </row>
        <row r="37">
          <cell r="E37" t="str">
            <v>墨脱镇墨脱村扶贫洗车场建设项目</v>
          </cell>
          <cell r="F37" t="str">
            <v>墨脱镇</v>
          </cell>
          <cell r="G37" t="str">
            <v>墨脱村</v>
          </cell>
          <cell r="H37" t="str">
            <v>购置单级单吸卧式离心泵一台；控制箱两台；电缆(25x1)100米;洗车设备一套:搭建占地面积20平方米的简易木板房;新修占地面积40平方米的洗车场地(水泥地面)</v>
          </cell>
          <cell r="I37">
            <v>27</v>
          </cell>
          <cell r="J37">
            <v>25</v>
          </cell>
          <cell r="K37">
            <v>2</v>
          </cell>
          <cell r="L37">
            <v>25</v>
          </cell>
          <cell r="M37">
            <v>25</v>
          </cell>
          <cell r="N37">
            <v>0</v>
          </cell>
          <cell r="O37" t="str">
            <v>经营类</v>
          </cell>
          <cell r="P37" t="str">
            <v>其他</v>
          </cell>
          <cell r="Q37" t="str">
            <v>巩固</v>
          </cell>
          <cell r="R37" t="str">
            <v>调整</v>
          </cell>
          <cell r="S37" t="str">
            <v>否</v>
          </cell>
          <cell r="T37" t="str">
            <v>-</v>
          </cell>
          <cell r="U37" t="str">
            <v>-</v>
          </cell>
          <cell r="V37" t="str">
            <v>-</v>
          </cell>
          <cell r="W37" t="str">
            <v>-</v>
          </cell>
          <cell r="X37" t="str">
            <v>-</v>
          </cell>
          <cell r="Y37" t="str">
            <v>-</v>
          </cell>
          <cell r="Z37" t="str">
            <v>-</v>
          </cell>
          <cell r="AA37" t="str">
            <v>-</v>
          </cell>
          <cell r="AB37">
            <v>0</v>
          </cell>
          <cell r="AC37" t="str">
            <v>墨脱县农业农村局</v>
          </cell>
        </row>
        <row r="37">
          <cell r="AF37">
            <v>2014</v>
          </cell>
          <cell r="AG37" t="str">
            <v>540423201419006</v>
          </cell>
        </row>
        <row r="38">
          <cell r="E38" t="str">
            <v>墨脱镇玛迪村、米日村，背崩乡巴登村野花椒种植项目</v>
          </cell>
          <cell r="F38" t="str">
            <v>墨脱镇、背崩乡</v>
          </cell>
          <cell r="G38" t="str">
            <v>玛迪村
米日村
巴登村</v>
          </cell>
          <cell r="H38" t="str">
            <v>玛迪村种植花椒20亩、米日村种植花椒20亩，巴登村种植花椒42亩</v>
          </cell>
          <cell r="I38">
            <v>47</v>
          </cell>
          <cell r="J38">
            <v>45</v>
          </cell>
          <cell r="K38">
            <v>2</v>
          </cell>
          <cell r="L38">
            <v>45</v>
          </cell>
          <cell r="M38">
            <v>45</v>
          </cell>
          <cell r="N38">
            <v>0</v>
          </cell>
          <cell r="O38" t="str">
            <v>经营类</v>
          </cell>
          <cell r="P38" t="str">
            <v>其他</v>
          </cell>
          <cell r="Q38" t="str">
            <v>巩固</v>
          </cell>
          <cell r="R38" t="str">
            <v>调整</v>
          </cell>
          <cell r="S38" t="str">
            <v>否</v>
          </cell>
          <cell r="T38" t="str">
            <v>-</v>
          </cell>
          <cell r="U38" t="str">
            <v>-</v>
          </cell>
          <cell r="V38" t="str">
            <v>-</v>
          </cell>
          <cell r="W38" t="str">
            <v>-</v>
          </cell>
          <cell r="X38" t="str">
            <v>-</v>
          </cell>
          <cell r="Y38" t="str">
            <v>-</v>
          </cell>
          <cell r="Z38" t="str">
            <v>-</v>
          </cell>
          <cell r="AA38" t="str">
            <v>-</v>
          </cell>
          <cell r="AB38">
            <v>0</v>
          </cell>
          <cell r="AC38" t="str">
            <v>墨脱县农业农村局</v>
          </cell>
          <cell r="AD38" t="str">
            <v>上三乡搬迁调整项目（整村搬迁）</v>
          </cell>
        </row>
        <row r="38">
          <cell r="AF38">
            <v>2014</v>
          </cell>
          <cell r="AG38" t="str">
            <v>540423201419007</v>
          </cell>
        </row>
        <row r="39">
          <cell r="E39" t="str">
            <v>背崩乡格林村梨子种植项目</v>
          </cell>
          <cell r="F39" t="str">
            <v>甘登乡</v>
          </cell>
          <cell r="G39" t="str">
            <v>格林村</v>
          </cell>
          <cell r="H39" t="str">
            <v>种植梨子30亩，购买梨子苗1200株，铁丝网围栏1500米</v>
          </cell>
          <cell r="I39">
            <v>12</v>
          </cell>
          <cell r="J39">
            <v>10</v>
          </cell>
          <cell r="K39">
            <v>2</v>
          </cell>
          <cell r="L39">
            <v>10</v>
          </cell>
          <cell r="M39">
            <v>10</v>
          </cell>
          <cell r="N39">
            <v>0</v>
          </cell>
          <cell r="O39" t="str">
            <v>经营类</v>
          </cell>
          <cell r="P39" t="str">
            <v>其他</v>
          </cell>
          <cell r="Q39" t="str">
            <v>巩固</v>
          </cell>
          <cell r="R39" t="str">
            <v>调整</v>
          </cell>
          <cell r="S39" t="str">
            <v>否</v>
          </cell>
          <cell r="T39" t="str">
            <v>-</v>
          </cell>
          <cell r="U39" t="str">
            <v>-</v>
          </cell>
          <cell r="V39" t="str">
            <v>-</v>
          </cell>
          <cell r="W39" t="str">
            <v>-</v>
          </cell>
          <cell r="X39" t="str">
            <v>-</v>
          </cell>
          <cell r="Y39" t="str">
            <v>-</v>
          </cell>
          <cell r="Z39" t="str">
            <v>-</v>
          </cell>
          <cell r="AA39" t="str">
            <v>-</v>
          </cell>
          <cell r="AB39">
            <v>0</v>
          </cell>
          <cell r="AC39" t="str">
            <v>墨脱县农业农村局</v>
          </cell>
        </row>
        <row r="39">
          <cell r="AF39">
            <v>2014</v>
          </cell>
          <cell r="AG39" t="str">
            <v>540423201419008</v>
          </cell>
        </row>
        <row r="40">
          <cell r="E40" t="str">
            <v>墨脱镇亚东村蔬菜温室大棚</v>
          </cell>
          <cell r="F40" t="str">
            <v>墨脱镇</v>
          </cell>
          <cell r="G40" t="str">
            <v>亚东村</v>
          </cell>
          <cell r="H40" t="str">
            <v>新建6座（两连拱为一栋）蔬菜温室大棚，长40米，宽16米，每座占地面积640平方米</v>
          </cell>
          <cell r="I40">
            <v>210</v>
          </cell>
          <cell r="J40">
            <v>140</v>
          </cell>
          <cell r="K40">
            <v>70</v>
          </cell>
          <cell r="L40">
            <v>210</v>
          </cell>
          <cell r="M40">
            <v>140</v>
          </cell>
          <cell r="N40">
            <v>70</v>
          </cell>
          <cell r="O40" t="str">
            <v>到户类</v>
          </cell>
          <cell r="P40" t="str">
            <v>设施农业</v>
          </cell>
          <cell r="Q40" t="str">
            <v>巩固</v>
          </cell>
          <cell r="R40" t="str">
            <v>-</v>
          </cell>
          <cell r="S40" t="str">
            <v>-</v>
          </cell>
          <cell r="T40" t="str">
            <v>-</v>
          </cell>
          <cell r="U40" t="str">
            <v>-</v>
          </cell>
          <cell r="V40" t="str">
            <v>-</v>
          </cell>
          <cell r="W40" t="str">
            <v>-</v>
          </cell>
          <cell r="X40" t="str">
            <v>-</v>
          </cell>
          <cell r="Y40" t="str">
            <v>-</v>
          </cell>
          <cell r="Z40" t="str">
            <v>-</v>
          </cell>
          <cell r="AA40" t="str">
            <v>-</v>
          </cell>
          <cell r="AB40" t="str">
            <v>-</v>
          </cell>
          <cell r="AC40" t="str">
            <v>-</v>
          </cell>
        </row>
        <row r="40">
          <cell r="AF40">
            <v>2014</v>
          </cell>
          <cell r="AG40" t="str">
            <v>540423201416008</v>
          </cell>
        </row>
        <row r="41">
          <cell r="E41" t="str">
            <v>墨脱县低收入户农家乐建设项目</v>
          </cell>
          <cell r="F41" t="str">
            <v>德兴乡、甘登乡、背崩乡、达木乡、墨脱镇、格当乡</v>
          </cell>
          <cell r="G41" t="str">
            <v>德兴乡文朗村
甘登乡巴登则村
甘登乡那尔东村
背崩乡背崩村
墨脱镇亚东村
达木乡80K波弄贡村
格当乡布龙村</v>
          </cell>
          <cell r="H41" t="str">
            <v>新建7栋农家房屋，每栋占地面积200平米。</v>
          </cell>
          <cell r="I41">
            <v>357</v>
          </cell>
          <cell r="J41">
            <v>300</v>
          </cell>
          <cell r="K41">
            <v>57</v>
          </cell>
          <cell r="L41">
            <v>322.5005</v>
          </cell>
          <cell r="M41">
            <v>300</v>
          </cell>
          <cell r="N41">
            <v>22.5005</v>
          </cell>
          <cell r="O41" t="str">
            <v>经营类</v>
          </cell>
          <cell r="P41" t="str">
            <v>乡村旅游</v>
          </cell>
          <cell r="Q41" t="str">
            <v>巩固</v>
          </cell>
          <cell r="R41" t="str">
            <v>巩固</v>
          </cell>
        </row>
        <row r="41">
          <cell r="AB41">
            <v>0</v>
          </cell>
          <cell r="AC41" t="str">
            <v>墨脱县农业农村局</v>
          </cell>
          <cell r="AD41" t="str">
            <v>背崩村（调整）
亚东村（盘活）
那尔东村（调整）
巴登则（调整）
文郎村（巩固）
布龙村（巩固）
贡日村（巩固）</v>
          </cell>
        </row>
        <row r="41">
          <cell r="AF41">
            <v>2014</v>
          </cell>
          <cell r="AG41" t="str">
            <v>540423201417011</v>
          </cell>
        </row>
        <row r="42">
          <cell r="E42" t="str">
            <v>墨脱县2015年扶贫农家乐项目</v>
          </cell>
          <cell r="F42" t="str">
            <v>墨脱县城乡振兴产业有限公司</v>
          </cell>
          <cell r="G42" t="str">
            <v>亚东村</v>
          </cell>
          <cell r="H42" t="str">
            <v>新建五层框架剪力墙结构农家屋，一层分设服务台、餐厅、厨房和土特产营销中心、休闲区等；二、三、四层为客房，五层为茶园大厅及包间；附属设施包括停车场、围墙</v>
          </cell>
          <cell r="I42">
            <v>1499.84</v>
          </cell>
          <cell r="J42">
            <v>1000</v>
          </cell>
          <cell r="K42">
            <v>499.84</v>
          </cell>
          <cell r="L42">
            <v>1442.015866</v>
          </cell>
          <cell r="M42">
            <v>1000</v>
          </cell>
          <cell r="N42">
            <v>442.015866</v>
          </cell>
          <cell r="O42" t="str">
            <v>经营类</v>
          </cell>
          <cell r="P42" t="str">
            <v>商贸流通</v>
          </cell>
          <cell r="Q42" t="str">
            <v>巩固</v>
          </cell>
          <cell r="R42" t="str">
            <v>巩固</v>
          </cell>
          <cell r="S42" t="str">
            <v>是</v>
          </cell>
          <cell r="T42" t="str">
            <v>委托运营</v>
          </cell>
          <cell r="U42" t="str">
            <v>私企</v>
          </cell>
          <cell r="V42" t="str">
            <v>西藏圣华耀安酒店管理有限公司</v>
          </cell>
          <cell r="W42" t="str">
            <v>是</v>
          </cell>
          <cell r="X42">
            <v>2023.07</v>
          </cell>
          <cell r="Y42" t="str">
            <v>20年</v>
          </cell>
          <cell r="Z42" t="str">
            <v>租赁内容：坐落于墨脱县城水仙花路(格拉丹东酒店斜对面)，五层框架剪力墙结构楼房，一层分设服务台、餐厅、厨房和土特产营销中心、休闲区等，二、三、四层为客房，共33间，五层为茶园大厅及包间;附属设施包括停车场、围墙、大门等，建筑面积2980.04平方米。</v>
          </cell>
        </row>
        <row r="42">
          <cell r="AB42">
            <v>0</v>
          </cell>
          <cell r="AC42" t="str">
            <v>墨脱县农业农村局</v>
          </cell>
        </row>
        <row r="42">
          <cell r="AF42">
            <v>2015</v>
          </cell>
          <cell r="AG42" t="str">
            <v>540423201518001</v>
          </cell>
        </row>
        <row r="43">
          <cell r="E43" t="str">
            <v>墨脱县墨脱镇玛迪村17座蔬菜大棚建设项目</v>
          </cell>
          <cell r="F43" t="str">
            <v>墨脱镇</v>
          </cell>
          <cell r="G43" t="str">
            <v>玛迪村</v>
          </cell>
          <cell r="H43" t="str">
            <v>全钢架拱棚结构大棚17座、PE100管给水管1798米、现浇砼取水口1座、钢筋砼蓄水池30立方米。</v>
          </cell>
          <cell r="I43">
            <v>285</v>
          </cell>
          <cell r="J43">
            <v>190</v>
          </cell>
          <cell r="K43">
            <v>95</v>
          </cell>
          <cell r="L43">
            <v>285</v>
          </cell>
          <cell r="M43">
            <v>190</v>
          </cell>
          <cell r="N43">
            <v>95</v>
          </cell>
          <cell r="O43" t="str">
            <v>经营类</v>
          </cell>
          <cell r="P43" t="str">
            <v>设施农业</v>
          </cell>
          <cell r="Q43" t="str">
            <v>巩固</v>
          </cell>
          <cell r="R43" t="str">
            <v>巩固</v>
          </cell>
          <cell r="S43" t="str">
            <v>是</v>
          </cell>
          <cell r="T43" t="str">
            <v>委托运营</v>
          </cell>
          <cell r="U43" t="str">
            <v>私企</v>
          </cell>
          <cell r="V43" t="str">
            <v>四川省中农国优品农业科技有限责任公司</v>
          </cell>
          <cell r="W43" t="str">
            <v>是</v>
          </cell>
          <cell r="X43">
            <v>2024.1</v>
          </cell>
          <cell r="Y43" t="str">
            <v>10年</v>
          </cell>
          <cell r="Z43" t="str">
            <v>租赁用途：住宿、餐饮、休闲娱乐、棋牌等。</v>
          </cell>
          <cell r="AA43" t="str">
            <v>有现场照片。
1、墨脱镇玛迪村分红情况：
2022年度分红总额64913.00元。2023年度分红总额45870.00元。2025年度分红总额29700.00元，村集体经济总额70%用于分红覆盖139人。（分红资料被三资审计带走了）</v>
          </cell>
          <cell r="AB43">
            <v>0</v>
          </cell>
          <cell r="AC43" t="str">
            <v>墨脱县农业农村局</v>
          </cell>
        </row>
        <row r="43">
          <cell r="AF43">
            <v>2015</v>
          </cell>
          <cell r="AG43" t="str">
            <v>540423201516009</v>
          </cell>
        </row>
        <row r="44">
          <cell r="E44" t="str">
            <v>墨脱镇亚让村农家乐建设项目</v>
          </cell>
          <cell r="F44" t="str">
            <v>墨脱镇</v>
          </cell>
          <cell r="G44" t="str">
            <v>亚让村</v>
          </cell>
          <cell r="H44" t="str">
            <v>新站2座砖混结构，每座古地面积200平方米(分别为:40m餐厅、20m住宿房五间、10m洗手间、30m伙房、20㎡库房），每座农家乐配套2个凉亭</v>
          </cell>
          <cell r="I44">
            <v>220</v>
          </cell>
          <cell r="J44">
            <v>210</v>
          </cell>
          <cell r="K44">
            <v>10</v>
          </cell>
          <cell r="L44">
            <v>202.828607</v>
          </cell>
          <cell r="M44">
            <v>202.828607</v>
          </cell>
          <cell r="N44">
            <v>0</v>
          </cell>
          <cell r="O44" t="str">
            <v>经营类</v>
          </cell>
          <cell r="P44" t="str">
            <v>乡村旅游</v>
          </cell>
          <cell r="Q44" t="str">
            <v>巩固</v>
          </cell>
          <cell r="R44" t="str">
            <v>巩固</v>
          </cell>
          <cell r="S44" t="str">
            <v>是</v>
          </cell>
          <cell r="T44" t="str">
            <v>委托运营</v>
          </cell>
          <cell r="U44" t="str">
            <v>个体工商户</v>
          </cell>
          <cell r="V44" t="str">
            <v>唐杰明152302198510120038</v>
          </cell>
          <cell r="W44" t="str">
            <v>是</v>
          </cell>
          <cell r="X44">
            <v>2025.01</v>
          </cell>
          <cell r="Y44" t="str">
            <v>15年</v>
          </cell>
          <cell r="Z44" t="str">
            <v>租赁内容：位于亚让村村集体农家乐及周边院落区域及屋内相应的经营的设备设施；
租赁用途：该农家乐开展经营活动。</v>
          </cell>
          <cell r="AA44" t="str">
            <v>有现场照片，有情况说明。
墨脱镇亚让村分红情况：2025年度分红总额27.5万元，每户每人1100元。</v>
          </cell>
          <cell r="AB44">
            <v>0</v>
          </cell>
          <cell r="AC44" t="str">
            <v>墨脱县农业农村局</v>
          </cell>
        </row>
        <row r="44">
          <cell r="AF44">
            <v>2015</v>
          </cell>
          <cell r="AG44" t="str">
            <v>540423201517012</v>
          </cell>
        </row>
        <row r="45">
          <cell r="E45" t="str">
            <v>墨脱镇亚让村农家乐家具配套项目</v>
          </cell>
          <cell r="F45" t="str">
            <v>墨脱镇</v>
          </cell>
          <cell r="G45" t="str">
            <v>亚让村</v>
          </cell>
          <cell r="H45" t="str">
            <v>15户，每户4张床，4张桌子，1部电视</v>
          </cell>
          <cell r="I45">
            <v>30</v>
          </cell>
          <cell r="J45">
            <v>30</v>
          </cell>
          <cell r="K45">
            <v>0</v>
          </cell>
          <cell r="L45">
            <v>28.95</v>
          </cell>
          <cell r="M45">
            <v>28.95</v>
          </cell>
          <cell r="N45">
            <v>0</v>
          </cell>
          <cell r="O45" t="str">
            <v>到户类</v>
          </cell>
          <cell r="P45" t="str">
            <v>乡村旅游</v>
          </cell>
          <cell r="Q45" t="str">
            <v>巩固</v>
          </cell>
          <cell r="R45" t="str">
            <v>-</v>
          </cell>
          <cell r="S45" t="str">
            <v>-</v>
          </cell>
          <cell r="T45" t="str">
            <v>-</v>
          </cell>
          <cell r="U45" t="str">
            <v>-</v>
          </cell>
          <cell r="V45" t="str">
            <v>-</v>
          </cell>
          <cell r="W45" t="str">
            <v>-</v>
          </cell>
          <cell r="X45" t="str">
            <v>-</v>
          </cell>
          <cell r="Y45" t="str">
            <v>-</v>
          </cell>
          <cell r="Z45" t="str">
            <v>-</v>
          </cell>
          <cell r="AA45" t="str">
            <v>-</v>
          </cell>
          <cell r="AB45" t="str">
            <v>-</v>
          </cell>
          <cell r="AC45" t="str">
            <v>-</v>
          </cell>
        </row>
        <row r="45">
          <cell r="AF45">
            <v>2015</v>
          </cell>
          <cell r="AG45" t="str">
            <v>540423201517013</v>
          </cell>
        </row>
        <row r="46">
          <cell r="E46" t="str">
            <v>墨脱镇亚让村高山有机茶种植项目</v>
          </cell>
          <cell r="F46" t="str">
            <v>墨脱镇</v>
          </cell>
          <cell r="G46" t="str">
            <v>亚让村</v>
          </cell>
          <cell r="H46" t="str">
            <v>土地整理工程30亩</v>
          </cell>
          <cell r="I46">
            <v>160</v>
          </cell>
          <cell r="J46">
            <v>160</v>
          </cell>
          <cell r="K46">
            <v>0</v>
          </cell>
          <cell r="L46">
            <v>158.17581</v>
          </cell>
          <cell r="M46">
            <v>158.17581</v>
          </cell>
          <cell r="N46">
            <v>0</v>
          </cell>
          <cell r="O46" t="str">
            <v>到户类</v>
          </cell>
          <cell r="P46" t="str">
            <v>茶</v>
          </cell>
          <cell r="Q46" t="str">
            <v>巩固</v>
          </cell>
          <cell r="R46" t="str">
            <v>-</v>
          </cell>
          <cell r="S46" t="str">
            <v>-</v>
          </cell>
          <cell r="T46" t="str">
            <v>-</v>
          </cell>
          <cell r="U46" t="str">
            <v>-</v>
          </cell>
          <cell r="V46" t="str">
            <v>-</v>
          </cell>
          <cell r="W46" t="str">
            <v>-</v>
          </cell>
          <cell r="X46" t="str">
            <v>-</v>
          </cell>
          <cell r="Y46" t="str">
            <v>-</v>
          </cell>
          <cell r="Z46" t="str">
            <v>-</v>
          </cell>
          <cell r="AA46" t="str">
            <v>-</v>
          </cell>
          <cell r="AB46" t="str">
            <v>-</v>
          </cell>
          <cell r="AC46" t="str">
            <v>-</v>
          </cell>
        </row>
        <row r="46">
          <cell r="AF46">
            <v>2015</v>
          </cell>
          <cell r="AG46" t="str">
            <v>540423201512001</v>
          </cell>
        </row>
        <row r="47">
          <cell r="E47" t="str">
            <v>背崩乡格林村红米基地建设项目</v>
          </cell>
          <cell r="F47" t="str">
            <v>甘登乡</v>
          </cell>
          <cell r="G47" t="str">
            <v>格林村</v>
          </cell>
          <cell r="H47" t="str">
            <v>开发150亩红米基地，修建围墙2500米，新建机耕道1.4公里，新建罐渠300米。</v>
          </cell>
          <cell r="I47">
            <v>230</v>
          </cell>
          <cell r="J47">
            <v>220</v>
          </cell>
          <cell r="K47">
            <v>10</v>
          </cell>
          <cell r="L47">
            <v>217.548102</v>
          </cell>
          <cell r="M47">
            <v>217.548102</v>
          </cell>
          <cell r="N47">
            <v>0</v>
          </cell>
          <cell r="O47" t="str">
            <v>到户类</v>
          </cell>
          <cell r="P47" t="str">
            <v>其他</v>
          </cell>
          <cell r="Q47" t="str">
            <v>巩固</v>
          </cell>
          <cell r="R47" t="str">
            <v>-</v>
          </cell>
          <cell r="S47" t="str">
            <v>-</v>
          </cell>
          <cell r="T47" t="str">
            <v>-</v>
          </cell>
          <cell r="U47" t="str">
            <v>-</v>
          </cell>
          <cell r="V47" t="str">
            <v>-</v>
          </cell>
          <cell r="W47" t="str">
            <v>-</v>
          </cell>
          <cell r="X47" t="str">
            <v>-</v>
          </cell>
          <cell r="Y47" t="str">
            <v>-</v>
          </cell>
          <cell r="Z47" t="str">
            <v>-</v>
          </cell>
          <cell r="AA47" t="str">
            <v>-</v>
          </cell>
          <cell r="AB47" t="str">
            <v>-</v>
          </cell>
          <cell r="AC47" t="str">
            <v>-</v>
          </cell>
        </row>
        <row r="47">
          <cell r="AF47">
            <v>2015</v>
          </cell>
          <cell r="AG47" t="str">
            <v>540423201519009</v>
          </cell>
        </row>
        <row r="48">
          <cell r="E48" t="str">
            <v>背崩乡格林村农家乐家具配套项目</v>
          </cell>
          <cell r="F48" t="str">
            <v>甘登乡</v>
          </cell>
          <cell r="G48" t="str">
            <v>格林村</v>
          </cell>
          <cell r="H48" t="str">
            <v>采购松木藏式雕花茶几36张、雕花床36张、雕花电视柜9套。</v>
          </cell>
          <cell r="I48">
            <v>20</v>
          </cell>
          <cell r="J48">
            <v>20</v>
          </cell>
          <cell r="K48">
            <v>0</v>
          </cell>
          <cell r="L48">
            <v>18.8477</v>
          </cell>
          <cell r="M48">
            <v>18.8477</v>
          </cell>
          <cell r="N48">
            <v>0</v>
          </cell>
          <cell r="O48" t="str">
            <v>到户类</v>
          </cell>
          <cell r="P48" t="str">
            <v>乡村旅游</v>
          </cell>
          <cell r="Q48" t="str">
            <v>巩固</v>
          </cell>
          <cell r="R48" t="str">
            <v>-</v>
          </cell>
          <cell r="S48" t="str">
            <v>-</v>
          </cell>
          <cell r="T48" t="str">
            <v>-</v>
          </cell>
          <cell r="U48" t="str">
            <v>-</v>
          </cell>
          <cell r="V48" t="str">
            <v>-</v>
          </cell>
          <cell r="W48" t="str">
            <v>-</v>
          </cell>
          <cell r="X48" t="str">
            <v>-</v>
          </cell>
          <cell r="Y48" t="str">
            <v>-</v>
          </cell>
          <cell r="Z48" t="str">
            <v>-</v>
          </cell>
          <cell r="AA48" t="str">
            <v>-</v>
          </cell>
          <cell r="AB48" t="str">
            <v>-</v>
          </cell>
          <cell r="AC48" t="str">
            <v>-</v>
          </cell>
        </row>
        <row r="48">
          <cell r="AF48">
            <v>2015</v>
          </cell>
          <cell r="AG48" t="str">
            <v>540423201517014</v>
          </cell>
        </row>
        <row r="49">
          <cell r="E49" t="str">
            <v>背崩乡格林村综合养殖场建设项目</v>
          </cell>
          <cell r="F49" t="str">
            <v>甘登乡</v>
          </cell>
          <cell r="G49" t="str">
            <v>格林村</v>
          </cell>
          <cell r="H49" t="str">
            <v>为项目区26户集中修建砖混结构猪圈26座，每座占地面积20㎡，为村集体修建板房结构养鸡场120㎡。</v>
          </cell>
          <cell r="I49">
            <v>160</v>
          </cell>
          <cell r="J49">
            <v>160</v>
          </cell>
          <cell r="K49">
            <v>0</v>
          </cell>
          <cell r="L49">
            <v>158.19444</v>
          </cell>
          <cell r="M49">
            <v>158.19444</v>
          </cell>
          <cell r="N49">
            <v>0</v>
          </cell>
          <cell r="O49" t="str">
            <v>到户类</v>
          </cell>
          <cell r="P49" t="str">
            <v>猪</v>
          </cell>
          <cell r="Q49" t="str">
            <v>巩固</v>
          </cell>
          <cell r="R49" t="str">
            <v>-</v>
          </cell>
          <cell r="S49" t="str">
            <v>-</v>
          </cell>
          <cell r="T49" t="str">
            <v>-</v>
          </cell>
          <cell r="U49" t="str">
            <v>-</v>
          </cell>
          <cell r="V49" t="str">
            <v>-</v>
          </cell>
          <cell r="W49" t="str">
            <v>-</v>
          </cell>
          <cell r="X49" t="str">
            <v>-</v>
          </cell>
          <cell r="Y49" t="str">
            <v>-</v>
          </cell>
          <cell r="Z49" t="str">
            <v>-</v>
          </cell>
          <cell r="AA49" t="str">
            <v>-</v>
          </cell>
          <cell r="AB49" t="str">
            <v>-</v>
          </cell>
          <cell r="AC49" t="str">
            <v>-</v>
          </cell>
        </row>
        <row r="49">
          <cell r="AF49">
            <v>2015</v>
          </cell>
          <cell r="AG49" t="str">
            <v>540423201507008</v>
          </cell>
        </row>
        <row r="50">
          <cell r="E50" t="str">
            <v>帮辛乡肯肯村石锅加工厂项目</v>
          </cell>
          <cell r="F50" t="str">
            <v>帮辛乡</v>
          </cell>
          <cell r="G50" t="str">
            <v>肯肯村</v>
          </cell>
          <cell r="H50" t="str">
            <v>为项目区30户每户购买1台手持石头切割机，共计30台；购买YT17000E 10KW发电机1台；每户购买1台3M7403手持抛光机，共计30台，新建1间30㎡活动板房</v>
          </cell>
          <cell r="I50">
            <v>30</v>
          </cell>
          <cell r="J50">
            <v>30</v>
          </cell>
          <cell r="K50">
            <v>0</v>
          </cell>
          <cell r="L50">
            <v>30</v>
          </cell>
          <cell r="M50">
            <v>30</v>
          </cell>
          <cell r="N50">
            <v>0</v>
          </cell>
          <cell r="O50" t="str">
            <v>经营类</v>
          </cell>
          <cell r="P50" t="str">
            <v>其他</v>
          </cell>
          <cell r="Q50" t="str">
            <v>巩固</v>
          </cell>
          <cell r="R50" t="str">
            <v>调整</v>
          </cell>
          <cell r="S50" t="str">
            <v>否</v>
          </cell>
          <cell r="T50" t="str">
            <v>-</v>
          </cell>
          <cell r="U50" t="str">
            <v>-</v>
          </cell>
          <cell r="V50" t="str">
            <v>-</v>
          </cell>
          <cell r="W50" t="str">
            <v>-</v>
          </cell>
          <cell r="X50" t="str">
            <v>-</v>
          </cell>
          <cell r="Y50" t="str">
            <v>-</v>
          </cell>
          <cell r="Z50" t="str">
            <v>-</v>
          </cell>
          <cell r="AA50" t="str">
            <v>-</v>
          </cell>
          <cell r="AB50">
            <v>0</v>
          </cell>
          <cell r="AC50" t="str">
            <v>墨脱县农业农村局</v>
          </cell>
          <cell r="AD50" t="str">
            <v>上三乡搬迁调整项目</v>
          </cell>
        </row>
        <row r="50">
          <cell r="AF50">
            <v>2015</v>
          </cell>
          <cell r="AG50" t="str">
            <v>540423201519010</v>
          </cell>
        </row>
        <row r="51">
          <cell r="E51" t="str">
            <v>墨脱县墨脱古街民族特色产品销售点配套项目</v>
          </cell>
          <cell r="F51" t="str">
            <v>墨脱镇</v>
          </cell>
          <cell r="G51" t="str">
            <v>墨脱村</v>
          </cell>
          <cell r="H51" t="str">
            <v>门面装修200平方米及设备采购(采购1台佳能60D、彩色打印机1台、真空过塑封机5台、民族服饰60套)。</v>
          </cell>
          <cell r="I51">
            <v>50.69</v>
          </cell>
          <cell r="J51">
            <v>50.69</v>
          </cell>
          <cell r="K51">
            <v>0</v>
          </cell>
          <cell r="L51">
            <v>50.69</v>
          </cell>
          <cell r="M51">
            <v>50.69</v>
          </cell>
          <cell r="N51">
            <v>0</v>
          </cell>
          <cell r="O51" t="str">
            <v>经营类</v>
          </cell>
          <cell r="P51" t="str">
            <v>商贸流通</v>
          </cell>
          <cell r="Q51" t="str">
            <v>巩固</v>
          </cell>
          <cell r="R51" t="str">
            <v>调整</v>
          </cell>
          <cell r="S51" t="str">
            <v>否</v>
          </cell>
          <cell r="T51" t="str">
            <v>-</v>
          </cell>
          <cell r="U51" t="str">
            <v>-</v>
          </cell>
          <cell r="V51" t="str">
            <v>-</v>
          </cell>
          <cell r="W51" t="str">
            <v>-</v>
          </cell>
          <cell r="X51" t="str">
            <v>-</v>
          </cell>
          <cell r="Y51" t="str">
            <v>-</v>
          </cell>
          <cell r="Z51" t="str">
            <v>-</v>
          </cell>
          <cell r="AA51" t="str">
            <v>-</v>
          </cell>
          <cell r="AB51">
            <v>0</v>
          </cell>
          <cell r="AC51" t="str">
            <v>墨脱县农业农村局</v>
          </cell>
        </row>
        <row r="51">
          <cell r="AF51">
            <v>2016</v>
          </cell>
          <cell r="AG51" t="str">
            <v>540423201618002</v>
          </cell>
        </row>
        <row r="52">
          <cell r="E52" t="str">
            <v>墨脱县德兴乡德兴村藤网桥农副产品销售点建设项目</v>
          </cell>
          <cell r="F52" t="str">
            <v>德兴乡</v>
          </cell>
          <cell r="G52" t="str">
            <v>德兴村</v>
          </cell>
          <cell r="H52" t="str">
            <v>新建展销厅232.04平方米及附属工程，（硬化工程24.27平方米，围墙工程60.46米及总体电气给排水工程等）</v>
          </cell>
          <cell r="I52">
            <v>160.7</v>
          </cell>
          <cell r="J52">
            <v>160.7</v>
          </cell>
          <cell r="K52">
            <v>0</v>
          </cell>
          <cell r="L52">
            <v>153.634796</v>
          </cell>
          <cell r="M52">
            <v>153.634796</v>
          </cell>
          <cell r="N52">
            <v>0</v>
          </cell>
          <cell r="O52" t="str">
            <v>经营类</v>
          </cell>
          <cell r="P52" t="str">
            <v>商贸流通</v>
          </cell>
          <cell r="Q52" t="str">
            <v>巩固</v>
          </cell>
          <cell r="R52" t="str">
            <v>巩固</v>
          </cell>
          <cell r="S52" t="str">
            <v>是</v>
          </cell>
          <cell r="T52" t="str">
            <v>委托运营</v>
          </cell>
          <cell r="U52" t="str">
            <v>个体工商户</v>
          </cell>
          <cell r="V52" t="str">
            <v>次仁措姆</v>
          </cell>
          <cell r="W52" t="str">
            <v>是</v>
          </cell>
          <cell r="X52">
            <v>2026.01</v>
          </cell>
          <cell r="Y52" t="str">
            <v>1年</v>
          </cell>
          <cell r="Z52" t="str">
            <v>租赁内容：位于德兴村钢架结构，共2层，建筑面积约为247平方米，院落面积约为60平方米房屋；
租赁用途：仅作为农副产品使用。</v>
          </cell>
          <cell r="AA52" t="str">
            <v>有现场照片。
德兴德兴村分红情况：
2026年度分红：两次分红总金额为130万元，覆盖376人，于2026年1月29日发放。</v>
          </cell>
          <cell r="AB52">
            <v>0</v>
          </cell>
          <cell r="AC52" t="str">
            <v>墨脱县农业农村局</v>
          </cell>
        </row>
        <row r="52">
          <cell r="AF52">
            <v>2017</v>
          </cell>
          <cell r="AG52" t="str">
            <v>540423201718003</v>
          </cell>
        </row>
        <row r="53">
          <cell r="E53" t="str">
            <v>墨脱县甘登乡甘登村农家乐建设项目</v>
          </cell>
          <cell r="F53" t="str">
            <v>甘登乡</v>
          </cell>
          <cell r="G53" t="str">
            <v>甘登村</v>
          </cell>
          <cell r="H53" t="str">
            <v>新建客房171.72平方米，公厕工程14.08平方米，附属工程（硬化40.60平方米，总体电气给排水工程）</v>
          </cell>
          <cell r="I53">
            <v>143.66</v>
          </cell>
          <cell r="J53">
            <v>143.66</v>
          </cell>
          <cell r="K53">
            <v>0</v>
          </cell>
          <cell r="L53">
            <v>143.66</v>
          </cell>
          <cell r="M53">
            <v>143.66</v>
          </cell>
          <cell r="N53">
            <v>0</v>
          </cell>
          <cell r="O53" t="str">
            <v>经营类</v>
          </cell>
          <cell r="P53" t="str">
            <v>乡村旅游</v>
          </cell>
          <cell r="Q53" t="str">
            <v>巩固</v>
          </cell>
          <cell r="R53" t="str">
            <v>调整</v>
          </cell>
          <cell r="S53" t="str">
            <v>否</v>
          </cell>
          <cell r="T53" t="str">
            <v>-</v>
          </cell>
          <cell r="U53" t="str">
            <v>-</v>
          </cell>
          <cell r="V53" t="str">
            <v>-</v>
          </cell>
          <cell r="W53" t="str">
            <v>-</v>
          </cell>
          <cell r="X53" t="str">
            <v>-</v>
          </cell>
          <cell r="Y53" t="str">
            <v>-</v>
          </cell>
          <cell r="Z53" t="str">
            <v>-</v>
          </cell>
          <cell r="AA53" t="str">
            <v>-</v>
          </cell>
          <cell r="AB53">
            <v>0</v>
          </cell>
          <cell r="AC53" t="str">
            <v>墨脱县农业农村局</v>
          </cell>
          <cell r="AD53" t="str">
            <v>上三乡搬迁调整项目</v>
          </cell>
        </row>
        <row r="53">
          <cell r="AF53">
            <v>2016</v>
          </cell>
          <cell r="AG53" t="str">
            <v>540423201617015</v>
          </cell>
        </row>
        <row r="54">
          <cell r="E54" t="str">
            <v>墨脱县德兴乡扶贫超市建设项目</v>
          </cell>
          <cell r="F54" t="str">
            <v>德兴乡</v>
          </cell>
          <cell r="G54" t="str">
            <v>德兴村</v>
          </cell>
          <cell r="H54" t="str">
            <v>新建扶贫超市268.82平方米及附属工程（硬化工程241.74平方米、场地开挖工程968.55立方米、总体电气给排水工程）</v>
          </cell>
          <cell r="I54">
            <v>110.86</v>
          </cell>
          <cell r="J54">
            <v>110.86</v>
          </cell>
          <cell r="K54">
            <v>0</v>
          </cell>
          <cell r="L54">
            <v>105.375438</v>
          </cell>
          <cell r="M54">
            <v>105.375438</v>
          </cell>
          <cell r="N54">
            <v>0</v>
          </cell>
          <cell r="O54" t="str">
            <v>经营类</v>
          </cell>
          <cell r="P54" t="str">
            <v>商贸流通</v>
          </cell>
          <cell r="Q54" t="str">
            <v>巩固</v>
          </cell>
          <cell r="R54" t="str">
            <v>巩固</v>
          </cell>
          <cell r="S54" t="str">
            <v>是</v>
          </cell>
          <cell r="T54" t="str">
            <v>委托运营</v>
          </cell>
          <cell r="U54" t="str">
            <v>个体工商户</v>
          </cell>
          <cell r="V54" t="str">
            <v>次旺仁措</v>
          </cell>
          <cell r="W54" t="str">
            <v>是</v>
          </cell>
          <cell r="X54">
            <v>2026.04</v>
          </cell>
          <cell r="Y54" t="str">
            <v>1年</v>
          </cell>
          <cell r="Z54" t="str">
            <v>租赁内容：坐落于德兴村，建筑面积280平方米，户型2室1厅1卫房屋；
租赁用途：商业。</v>
          </cell>
          <cell r="AA54" t="str">
            <v>有现场照片。
德兴德兴村分红情况：
2026年度分红：两次分红总金额为130万元，覆盖376人，于2026年1月29日发放。</v>
          </cell>
          <cell r="AB54">
            <v>0</v>
          </cell>
          <cell r="AC54" t="str">
            <v>墨脱县农业农村局</v>
          </cell>
        </row>
        <row r="54">
          <cell r="AF54">
            <v>2016</v>
          </cell>
          <cell r="AG54" t="str">
            <v>540423201618004</v>
          </cell>
        </row>
        <row r="55">
          <cell r="E55" t="str">
            <v>墨脱县加热萨乡新建砂石厂项目</v>
          </cell>
          <cell r="F55" t="str">
            <v>加热萨乡</v>
          </cell>
          <cell r="G55" t="str">
            <v>更帮村</v>
          </cell>
          <cell r="H55" t="str">
            <v>核定项目建设内容如下:新建机耕道工程1450米，排水沟工程1450米，涵洞1座及设备采购工程(详见实施方案及概算核定表)。</v>
          </cell>
          <cell r="I55">
            <v>105.39</v>
          </cell>
          <cell r="J55">
            <v>105.39</v>
          </cell>
          <cell r="K55">
            <v>0</v>
          </cell>
          <cell r="L55">
            <v>105.39</v>
          </cell>
          <cell r="M55">
            <v>105.39</v>
          </cell>
          <cell r="N55">
            <v>0</v>
          </cell>
          <cell r="O55" t="str">
            <v>经营类</v>
          </cell>
          <cell r="P55" t="str">
            <v>其他</v>
          </cell>
          <cell r="Q55" t="str">
            <v>巩固</v>
          </cell>
          <cell r="R55" t="str">
            <v>调整</v>
          </cell>
          <cell r="S55" t="str">
            <v>否</v>
          </cell>
          <cell r="T55" t="str">
            <v>-</v>
          </cell>
          <cell r="U55" t="str">
            <v>-</v>
          </cell>
          <cell r="V55" t="str">
            <v>-</v>
          </cell>
          <cell r="W55" t="str">
            <v>-</v>
          </cell>
          <cell r="X55" t="str">
            <v>-</v>
          </cell>
          <cell r="Y55" t="str">
            <v>-</v>
          </cell>
          <cell r="Z55" t="str">
            <v>-</v>
          </cell>
          <cell r="AA55" t="str">
            <v>-</v>
          </cell>
          <cell r="AB55">
            <v>0</v>
          </cell>
          <cell r="AC55" t="str">
            <v>墨脱县农业农村局</v>
          </cell>
          <cell r="AD55" t="str">
            <v>上三乡搬迁调整项目</v>
          </cell>
        </row>
        <row r="55">
          <cell r="AF55">
            <v>2016</v>
          </cell>
          <cell r="AG55" t="str">
            <v>540423201619011</v>
          </cell>
        </row>
        <row r="56">
          <cell r="E56" t="str">
            <v>德兴乡德兴村热带水果采摘体验区建设项目</v>
          </cell>
          <cell r="F56" t="str">
            <v>德兴乡</v>
          </cell>
          <cell r="G56" t="str">
            <v>德兴村</v>
          </cell>
          <cell r="H56" t="str">
            <v>新建住房工程68.57平方米，卫生间工程26.91平方米，景观亭工程4座及附属工程(硬化工程320.77m²、卵石路面工程1011.62m²，围墙工程580.73m、种植工程、人员培训工程及总体电气给排水工程</v>
          </cell>
          <cell r="I56">
            <v>156.24</v>
          </cell>
          <cell r="J56">
            <v>156.24</v>
          </cell>
          <cell r="K56">
            <v>0</v>
          </cell>
          <cell r="L56">
            <v>142.94</v>
          </cell>
          <cell r="M56">
            <v>142.94</v>
          </cell>
          <cell r="N56">
            <v>0</v>
          </cell>
          <cell r="O56" t="str">
            <v>经营类</v>
          </cell>
          <cell r="P56" t="str">
            <v>设施农业</v>
          </cell>
          <cell r="Q56" t="str">
            <v>巩固</v>
          </cell>
          <cell r="R56" t="str">
            <v>巩固</v>
          </cell>
          <cell r="S56" t="str">
            <v>是</v>
          </cell>
          <cell r="T56" t="str">
            <v>委托运营</v>
          </cell>
          <cell r="U56" t="str">
            <v>个体工商户</v>
          </cell>
          <cell r="V56" t="str">
            <v>夏六林</v>
          </cell>
          <cell r="W56" t="str">
            <v>是</v>
          </cell>
          <cell r="X56">
            <v>2022.01</v>
          </cell>
          <cell r="Y56" t="str">
            <v>8年</v>
          </cell>
          <cell r="Z56" t="str">
            <v>租赁内容：德兴村耕地18亩。
租赁用途：果树的种植加工、食用菌种植加工、推广及其它农业种植和养殖、旅游开发。</v>
          </cell>
          <cell r="AA56" t="str">
            <v>有现场照片。
德兴德兴村分红情况：
2026年度分红：两次分红总金额为130万元，覆盖376人，于2026年1月29日发放。</v>
          </cell>
          <cell r="AB56">
            <v>0</v>
          </cell>
          <cell r="AC56" t="str">
            <v>墨脱县农业农村局</v>
          </cell>
        </row>
        <row r="56">
          <cell r="AF56">
            <v>2016</v>
          </cell>
          <cell r="AG56" t="str">
            <v>540423201616010</v>
          </cell>
        </row>
        <row r="57">
          <cell r="E57" t="str">
            <v>格当乡回迁安置点温室、猪圈建设项目</v>
          </cell>
          <cell r="F57" t="str">
            <v>格当乡</v>
          </cell>
          <cell r="G57" t="str">
            <v>格当乡</v>
          </cell>
          <cell r="H57" t="str">
            <v>新建温室大棚3225.60平方米，猪圈1160.32平方米及A区，B区给排水工程。</v>
          </cell>
          <cell r="I57">
            <v>210.08</v>
          </cell>
          <cell r="J57">
            <v>26.545358</v>
          </cell>
          <cell r="K57">
            <v>183.534642</v>
          </cell>
          <cell r="L57">
            <v>210.08</v>
          </cell>
          <cell r="M57">
            <v>26.545358</v>
          </cell>
          <cell r="N57">
            <v>183.534642</v>
          </cell>
          <cell r="O57" t="str">
            <v>到户类</v>
          </cell>
          <cell r="P57" t="str">
            <v>猪</v>
          </cell>
          <cell r="Q57" t="str">
            <v>巩固</v>
          </cell>
          <cell r="R57" t="str">
            <v>-</v>
          </cell>
          <cell r="S57" t="str">
            <v>-</v>
          </cell>
          <cell r="T57" t="str">
            <v>-</v>
          </cell>
          <cell r="U57" t="str">
            <v>-</v>
          </cell>
          <cell r="V57" t="str">
            <v>-</v>
          </cell>
          <cell r="W57" t="str">
            <v>-</v>
          </cell>
          <cell r="X57" t="str">
            <v>-</v>
          </cell>
          <cell r="Y57" t="str">
            <v>-</v>
          </cell>
          <cell r="Z57" t="str">
            <v>-</v>
          </cell>
          <cell r="AA57" t="str">
            <v>-</v>
          </cell>
          <cell r="AB57" t="str">
            <v>-</v>
          </cell>
          <cell r="AC57" t="str">
            <v>-</v>
          </cell>
        </row>
        <row r="57">
          <cell r="AF57">
            <v>2017</v>
          </cell>
          <cell r="AG57" t="str">
            <v>540423201707009</v>
          </cell>
        </row>
        <row r="58">
          <cell r="E58" t="str">
            <v>墨脱县加热萨乡蔬菜大棚建设项目</v>
          </cell>
          <cell r="F58" t="str">
            <v>加热萨乡</v>
          </cell>
          <cell r="G58" t="str">
            <v>更帮村、加热萨村</v>
          </cell>
          <cell r="H58" t="str">
            <v>新建1号地块温室大棚4座，便道35米，网围栏114.67米;2号地块新建温室大棚3座，便道27.74米，网围栏113米</v>
          </cell>
          <cell r="I58">
            <v>23.82</v>
          </cell>
          <cell r="J58">
            <v>23.82</v>
          </cell>
          <cell r="K58">
            <v>0</v>
          </cell>
          <cell r="L58">
            <v>23.82</v>
          </cell>
          <cell r="M58">
            <v>23.82</v>
          </cell>
          <cell r="N58">
            <v>0</v>
          </cell>
          <cell r="O58" t="str">
            <v>经营类</v>
          </cell>
          <cell r="P58" t="str">
            <v>设施农业</v>
          </cell>
          <cell r="Q58" t="str">
            <v>巩固</v>
          </cell>
          <cell r="R58" t="str">
            <v>调整</v>
          </cell>
          <cell r="S58" t="str">
            <v>否</v>
          </cell>
          <cell r="T58" t="str">
            <v>-</v>
          </cell>
          <cell r="U58" t="str">
            <v>-</v>
          </cell>
          <cell r="V58" t="str">
            <v>-</v>
          </cell>
          <cell r="W58" t="str">
            <v>-</v>
          </cell>
          <cell r="X58" t="str">
            <v>-</v>
          </cell>
          <cell r="Y58" t="str">
            <v>-</v>
          </cell>
          <cell r="Z58" t="str">
            <v>-</v>
          </cell>
          <cell r="AA58" t="str">
            <v>-</v>
          </cell>
          <cell r="AB58">
            <v>0</v>
          </cell>
          <cell r="AC58" t="str">
            <v>墨脱县农业农村局</v>
          </cell>
          <cell r="AD58" t="str">
            <v>上三乡搬迁调整项目</v>
          </cell>
        </row>
        <row r="58">
          <cell r="AF58">
            <v>2016</v>
          </cell>
          <cell r="AG58" t="str">
            <v>540423201616011</v>
          </cell>
        </row>
        <row r="59">
          <cell r="E59" t="str">
            <v>有机茶叶种植项目3个</v>
          </cell>
          <cell r="F59" t="str">
            <v>墨脱镇、背崩乡、甘登乡</v>
          </cell>
          <cell r="G59" t="str">
            <v>墨脱镇果果塘、背崩乡地东村、格林村</v>
          </cell>
          <cell r="H59" t="str">
            <v>墨脱镇果果塘（墨脱村）200亩、果果塘（亚让村）200亩；背崩乡地东村300亩、格林村140亩，共840亩。坡地改梯田840亩，开挖及回填种植沟200000米，购买增施农家肥1700吨，购买铺设地膜200000米，新种及补种茶苗300万株，建设围栏5000米，购买饼肥等30万斤。购买修剪机、杀虫灯、采茶器械工具等一批。</v>
          </cell>
          <cell r="I59">
            <v>1344</v>
          </cell>
          <cell r="J59">
            <v>1344</v>
          </cell>
          <cell r="K59">
            <v>0</v>
          </cell>
          <cell r="L59">
            <v>1344</v>
          </cell>
          <cell r="M59">
            <v>1344</v>
          </cell>
          <cell r="N59">
            <v>0</v>
          </cell>
          <cell r="O59" t="str">
            <v>到户类</v>
          </cell>
          <cell r="P59" t="str">
            <v>茶</v>
          </cell>
          <cell r="Q59" t="str">
            <v>巩固</v>
          </cell>
          <cell r="R59" t="str">
            <v>-</v>
          </cell>
          <cell r="S59" t="str">
            <v>-</v>
          </cell>
          <cell r="T59" t="str">
            <v>-</v>
          </cell>
          <cell r="U59" t="str">
            <v>-</v>
          </cell>
          <cell r="V59" t="str">
            <v>-</v>
          </cell>
          <cell r="W59" t="str">
            <v>-</v>
          </cell>
          <cell r="X59" t="str">
            <v>-</v>
          </cell>
          <cell r="Y59" t="str">
            <v>-</v>
          </cell>
          <cell r="Z59" t="str">
            <v>-</v>
          </cell>
          <cell r="AA59" t="str">
            <v>-</v>
          </cell>
          <cell r="AB59" t="str">
            <v>-</v>
          </cell>
          <cell r="AC59" t="str">
            <v>-</v>
          </cell>
        </row>
        <row r="59">
          <cell r="AF59">
            <v>2016</v>
          </cell>
          <cell r="AG59" t="str">
            <v>540423201612002</v>
          </cell>
        </row>
        <row r="60">
          <cell r="E60" t="str">
            <v>墨脱县墨脱镇亚东村茶叶苗圃项目</v>
          </cell>
          <cell r="F60" t="str">
            <v>墨脱镇</v>
          </cell>
          <cell r="G60" t="str">
            <v>亚东村</v>
          </cell>
          <cell r="H60" t="str">
            <v>土地整治工程11亩，遮阳棚44个，网围栏工程500米，管道工程1312米，蓄水池1座。</v>
          </cell>
          <cell r="I60">
            <v>127.81</v>
          </cell>
          <cell r="J60">
            <v>127.81</v>
          </cell>
          <cell r="K60">
            <v>0</v>
          </cell>
          <cell r="L60">
            <v>123.958963</v>
          </cell>
          <cell r="M60">
            <v>123.958963</v>
          </cell>
          <cell r="N60">
            <v>0</v>
          </cell>
          <cell r="O60" t="str">
            <v>经营类</v>
          </cell>
          <cell r="P60" t="str">
            <v>茶</v>
          </cell>
          <cell r="Q60" t="str">
            <v>巩固</v>
          </cell>
          <cell r="R60" t="str">
            <v>调整</v>
          </cell>
          <cell r="S60" t="str">
            <v>否</v>
          </cell>
          <cell r="T60" t="str">
            <v>-</v>
          </cell>
          <cell r="U60" t="str">
            <v>-</v>
          </cell>
          <cell r="V60" t="str">
            <v>-</v>
          </cell>
          <cell r="W60" t="str">
            <v>-</v>
          </cell>
          <cell r="X60" t="str">
            <v>-</v>
          </cell>
          <cell r="Y60" t="str">
            <v>-</v>
          </cell>
          <cell r="Z60" t="str">
            <v>-</v>
          </cell>
          <cell r="AA60" t="str">
            <v>-</v>
          </cell>
          <cell r="AB60">
            <v>0</v>
          </cell>
          <cell r="AC60" t="str">
            <v>墨脱县农业农村局</v>
          </cell>
        </row>
        <row r="60">
          <cell r="AF60">
            <v>2017</v>
          </cell>
          <cell r="AG60" t="str">
            <v>540423201712003</v>
          </cell>
        </row>
        <row r="61">
          <cell r="E61" t="str">
            <v>德兴乡荷扎村养猪场道路修建项目</v>
          </cell>
          <cell r="F61" t="str">
            <v>德兴乡</v>
          </cell>
          <cell r="G61" t="str">
            <v>荷扎村</v>
          </cell>
          <cell r="H61" t="str">
            <v>修建1.5米宽道路2000米、购买疫苗。</v>
          </cell>
          <cell r="I61">
            <v>12.56</v>
          </cell>
          <cell r="J61">
            <v>12.56</v>
          </cell>
          <cell r="K61">
            <v>0</v>
          </cell>
          <cell r="L61">
            <v>12.56</v>
          </cell>
          <cell r="M61">
            <v>12.56</v>
          </cell>
          <cell r="N61">
            <v>0</v>
          </cell>
          <cell r="O61" t="str">
            <v>公益类</v>
          </cell>
          <cell r="P61" t="str">
            <v>猪</v>
          </cell>
          <cell r="Q61" t="str">
            <v>巩固</v>
          </cell>
          <cell r="R61" t="str">
            <v>-</v>
          </cell>
          <cell r="S61" t="str">
            <v>-</v>
          </cell>
          <cell r="T61" t="str">
            <v>-</v>
          </cell>
          <cell r="U61" t="str">
            <v>-</v>
          </cell>
          <cell r="V61" t="str">
            <v>-</v>
          </cell>
          <cell r="W61" t="str">
            <v>-</v>
          </cell>
          <cell r="X61" t="str">
            <v>-</v>
          </cell>
          <cell r="Y61" t="str">
            <v>-</v>
          </cell>
          <cell r="Z61" t="str">
            <v>-</v>
          </cell>
          <cell r="AA61" t="str">
            <v>-</v>
          </cell>
          <cell r="AB61" t="str">
            <v>-</v>
          </cell>
          <cell r="AC61" t="str">
            <v>-</v>
          </cell>
        </row>
        <row r="61">
          <cell r="AF61">
            <v>2016</v>
          </cell>
          <cell r="AG61" t="str">
            <v>540423201607010</v>
          </cell>
        </row>
        <row r="62">
          <cell r="E62" t="str">
            <v>墨脱县背崩乡西让村养牛项目</v>
          </cell>
          <cell r="F62" t="str">
            <v>背崩乡</v>
          </cell>
          <cell r="G62" t="str">
            <v>西让村</v>
          </cell>
          <cell r="H62" t="str">
            <v>新建牛棚 180.94平方米，牧道 5000米，采购母牛肉牛20头等</v>
          </cell>
          <cell r="I62">
            <v>71.47</v>
          </cell>
          <cell r="J62">
            <v>71.47</v>
          </cell>
          <cell r="K62">
            <v>0</v>
          </cell>
          <cell r="L62">
            <v>71.47</v>
          </cell>
          <cell r="M62">
            <v>71.47</v>
          </cell>
          <cell r="N62">
            <v>0</v>
          </cell>
          <cell r="O62" t="str">
            <v>到户类</v>
          </cell>
          <cell r="P62" t="str">
            <v>其他</v>
          </cell>
          <cell r="Q62" t="str">
            <v>巩固</v>
          </cell>
          <cell r="R62" t="str">
            <v>-</v>
          </cell>
          <cell r="S62" t="str">
            <v>-</v>
          </cell>
          <cell r="T62" t="str">
            <v>-</v>
          </cell>
          <cell r="U62" t="str">
            <v>-</v>
          </cell>
          <cell r="V62" t="str">
            <v>-</v>
          </cell>
          <cell r="W62" t="str">
            <v>-</v>
          </cell>
          <cell r="X62" t="str">
            <v>-</v>
          </cell>
          <cell r="Y62" t="str">
            <v>-</v>
          </cell>
          <cell r="Z62" t="str">
            <v>-</v>
          </cell>
          <cell r="AA62" t="str">
            <v>-</v>
          </cell>
          <cell r="AB62" t="str">
            <v>-</v>
          </cell>
          <cell r="AC62" t="str">
            <v>-</v>
          </cell>
        </row>
        <row r="62">
          <cell r="AF62">
            <v>2016</v>
          </cell>
          <cell r="AG62" t="str">
            <v>540423201619012</v>
          </cell>
        </row>
        <row r="63">
          <cell r="E63" t="str">
            <v>养牛项目9个村</v>
          </cell>
          <cell r="F63" t="str">
            <v>加热萨乡、甘登乡</v>
          </cell>
          <cell r="G63" t="str">
            <v>加热萨乡7个行政村、甘登乡2个行政村</v>
          </cell>
          <cell r="H63" t="str">
            <v>为加热萨乡73户贫困户（五保户未列入）每户购买2头犏奶牛，共计146头，为每个行政村各买1头种公牛，共7头；各村维修牧场道路，投资228万元；                          为甘登乡31户贫困户（五保户未列入）每户购买2头犏奶牛，共计62头，为两个行政村各买1头种公牛，共2头。投资55.6万元</v>
          </cell>
          <cell r="I63">
            <v>283.6</v>
          </cell>
          <cell r="J63">
            <v>283.6</v>
          </cell>
          <cell r="K63">
            <v>0</v>
          </cell>
          <cell r="L63">
            <v>283.6</v>
          </cell>
          <cell r="M63">
            <v>283.6</v>
          </cell>
          <cell r="N63">
            <v>0</v>
          </cell>
          <cell r="O63" t="str">
            <v>到户类</v>
          </cell>
          <cell r="P63" t="str">
            <v>其他</v>
          </cell>
          <cell r="Q63" t="str">
            <v>巩固</v>
          </cell>
          <cell r="R63" t="str">
            <v>-</v>
          </cell>
          <cell r="S63" t="str">
            <v>-</v>
          </cell>
          <cell r="T63" t="str">
            <v>-</v>
          </cell>
          <cell r="U63" t="str">
            <v>-</v>
          </cell>
          <cell r="V63" t="str">
            <v>-</v>
          </cell>
          <cell r="W63" t="str">
            <v>-</v>
          </cell>
          <cell r="X63" t="str">
            <v>-</v>
          </cell>
          <cell r="Y63" t="str">
            <v>-</v>
          </cell>
          <cell r="Z63" t="str">
            <v>-</v>
          </cell>
          <cell r="AA63" t="str">
            <v>-</v>
          </cell>
          <cell r="AB63" t="str">
            <v>-</v>
          </cell>
          <cell r="AC63" t="str">
            <v>-</v>
          </cell>
        </row>
        <row r="63">
          <cell r="AF63">
            <v>2016</v>
          </cell>
          <cell r="AG63" t="str">
            <v>540423201619013</v>
          </cell>
        </row>
        <row r="64">
          <cell r="E64" t="str">
            <v>墨脱村生猪养殖项目</v>
          </cell>
          <cell r="F64" t="str">
            <v>墨脱镇</v>
          </cell>
          <cell r="G64" t="str">
            <v>墨脱村</v>
          </cell>
          <cell r="H64" t="str">
            <v>新建猪圈</v>
          </cell>
          <cell r="I64">
            <v>136</v>
          </cell>
          <cell r="J64">
            <v>136</v>
          </cell>
          <cell r="K64">
            <v>0</v>
          </cell>
          <cell r="L64">
            <v>136</v>
          </cell>
          <cell r="M64">
            <v>136</v>
          </cell>
          <cell r="N64">
            <v>0</v>
          </cell>
          <cell r="O64" t="str">
            <v>经营类</v>
          </cell>
          <cell r="P64" t="str">
            <v>猪</v>
          </cell>
          <cell r="Q64" t="str">
            <v>巩固</v>
          </cell>
          <cell r="R64" t="str">
            <v>调整</v>
          </cell>
          <cell r="S64" t="str">
            <v>否</v>
          </cell>
          <cell r="T64" t="str">
            <v>-</v>
          </cell>
          <cell r="U64" t="str">
            <v>-</v>
          </cell>
          <cell r="V64" t="str">
            <v>-</v>
          </cell>
          <cell r="W64" t="str">
            <v>-</v>
          </cell>
          <cell r="X64" t="str">
            <v>-</v>
          </cell>
          <cell r="Y64" t="str">
            <v>-</v>
          </cell>
          <cell r="Z64" t="str">
            <v>-</v>
          </cell>
          <cell r="AA64" t="str">
            <v>-</v>
          </cell>
          <cell r="AB64">
            <v>0</v>
          </cell>
          <cell r="AC64" t="str">
            <v>墨脱县农业农村局</v>
          </cell>
        </row>
        <row r="64">
          <cell r="AF64">
            <v>2016</v>
          </cell>
          <cell r="AG64" t="str">
            <v>540423201607011</v>
          </cell>
        </row>
        <row r="65">
          <cell r="E65" t="str">
            <v>墨脱县帮辛乡、加热萨乡石锅加工器材配套项目</v>
          </cell>
          <cell r="F65" t="str">
            <v>帮辛乡、加热萨乡</v>
          </cell>
          <cell r="G65" t="str">
            <v>西登村、宗荣村、加热萨村</v>
          </cell>
          <cell r="H65" t="str">
            <v>购置石锅加工器材</v>
          </cell>
          <cell r="I65">
            <v>133.81</v>
          </cell>
          <cell r="J65">
            <v>133.81</v>
          </cell>
          <cell r="K65">
            <v>0</v>
          </cell>
          <cell r="L65">
            <v>123.56</v>
          </cell>
          <cell r="M65">
            <v>123.56</v>
          </cell>
          <cell r="N65">
            <v>0</v>
          </cell>
          <cell r="O65" t="str">
            <v>到户类</v>
          </cell>
          <cell r="P65" t="str">
            <v>其他</v>
          </cell>
          <cell r="Q65" t="str">
            <v>巩固</v>
          </cell>
          <cell r="R65" t="str">
            <v>-</v>
          </cell>
          <cell r="S65" t="str">
            <v>-</v>
          </cell>
          <cell r="T65" t="str">
            <v>-</v>
          </cell>
          <cell r="U65" t="str">
            <v>-</v>
          </cell>
          <cell r="V65" t="str">
            <v>-</v>
          </cell>
          <cell r="W65" t="str">
            <v>-</v>
          </cell>
          <cell r="X65" t="str">
            <v>-</v>
          </cell>
          <cell r="Y65" t="str">
            <v>-</v>
          </cell>
          <cell r="Z65" t="str">
            <v>-</v>
          </cell>
          <cell r="AA65" t="str">
            <v>-</v>
          </cell>
          <cell r="AB65" t="str">
            <v>-</v>
          </cell>
          <cell r="AC65" t="str">
            <v>-</v>
          </cell>
          <cell r="AD65" t="str">
            <v>上三乡搬迁调整项目</v>
          </cell>
        </row>
        <row r="65">
          <cell r="AF65">
            <v>2017</v>
          </cell>
          <cell r="AG65" t="str">
            <v>540423201719014</v>
          </cell>
        </row>
        <row r="66">
          <cell r="E66" t="str">
            <v>背崩乡巴登村竹(藤）编项目</v>
          </cell>
          <cell r="F66" t="str">
            <v>背崩乡</v>
          </cell>
          <cell r="G66" t="str">
            <v>巴登村</v>
          </cell>
          <cell r="H66" t="str">
            <v>新建厂房203.56平方米、公厕26.91平方米，种植竹子50亩及附属工程（硬化工程113平方米，围墙大门工程及总体电气给排水工程等）</v>
          </cell>
          <cell r="I66">
            <v>215.4</v>
          </cell>
          <cell r="J66">
            <v>215.4</v>
          </cell>
          <cell r="K66">
            <v>0</v>
          </cell>
          <cell r="L66">
            <v>192.251639</v>
          </cell>
          <cell r="M66">
            <v>192.251639</v>
          </cell>
          <cell r="N66">
            <v>0</v>
          </cell>
          <cell r="O66" t="str">
            <v>经营类</v>
          </cell>
          <cell r="P66" t="str">
            <v>其他</v>
          </cell>
          <cell r="Q66" t="str">
            <v>巩固</v>
          </cell>
          <cell r="R66" t="str">
            <v>调整</v>
          </cell>
          <cell r="S66" t="str">
            <v>否</v>
          </cell>
          <cell r="T66" t="str">
            <v>-</v>
          </cell>
          <cell r="U66" t="str">
            <v>-</v>
          </cell>
          <cell r="V66" t="str">
            <v>-</v>
          </cell>
          <cell r="W66" t="str">
            <v>-</v>
          </cell>
          <cell r="X66" t="str">
            <v>-</v>
          </cell>
          <cell r="Y66" t="str">
            <v>-</v>
          </cell>
          <cell r="Z66" t="str">
            <v>-</v>
          </cell>
          <cell r="AA66" t="str">
            <v>-</v>
          </cell>
          <cell r="AB66">
            <v>0</v>
          </cell>
          <cell r="AC66" t="str">
            <v>墨脱县农业农村局</v>
          </cell>
          <cell r="AD66" t="str">
            <v>上三乡搬迁调整项目（整村搬迁）</v>
          </cell>
        </row>
        <row r="66">
          <cell r="AF66">
            <v>2017</v>
          </cell>
          <cell r="AG66" t="str">
            <v>540423201719015</v>
          </cell>
        </row>
        <row r="67">
          <cell r="E67" t="str">
            <v>墨脱县茶叶种植物资采购项目</v>
          </cell>
          <cell r="F67" t="str">
            <v>墨脱县</v>
          </cell>
          <cell r="G67" t="str">
            <v>墨脱县</v>
          </cell>
          <cell r="H67" t="str">
            <v>生物有机肥200吨、磷肥27吨、反光膜等物资采购</v>
          </cell>
          <cell r="I67">
            <v>100</v>
          </cell>
          <cell r="J67">
            <v>100</v>
          </cell>
          <cell r="K67">
            <v>0</v>
          </cell>
          <cell r="L67">
            <v>99.956</v>
          </cell>
          <cell r="M67">
            <v>99.956</v>
          </cell>
          <cell r="N67">
            <v>0</v>
          </cell>
          <cell r="O67" t="str">
            <v>到户类</v>
          </cell>
          <cell r="P67" t="str">
            <v>其他</v>
          </cell>
          <cell r="Q67" t="str">
            <v>巩固</v>
          </cell>
          <cell r="R67" t="str">
            <v>-</v>
          </cell>
          <cell r="S67" t="str">
            <v>-</v>
          </cell>
          <cell r="T67" t="str">
            <v>-</v>
          </cell>
          <cell r="U67" t="str">
            <v>-</v>
          </cell>
          <cell r="V67" t="str">
            <v>-</v>
          </cell>
          <cell r="W67" t="str">
            <v>-</v>
          </cell>
          <cell r="X67" t="str">
            <v>-</v>
          </cell>
          <cell r="Y67" t="str">
            <v>-</v>
          </cell>
          <cell r="Z67" t="str">
            <v>-</v>
          </cell>
          <cell r="AA67" t="str">
            <v>-</v>
          </cell>
          <cell r="AB67" t="str">
            <v>-</v>
          </cell>
          <cell r="AC67" t="str">
            <v>-</v>
          </cell>
        </row>
        <row r="67">
          <cell r="AF67">
            <v>2016</v>
          </cell>
          <cell r="AG67" t="str">
            <v>540423201619016</v>
          </cell>
        </row>
        <row r="68">
          <cell r="E68" t="str">
            <v>墨脱县西让村、珠村茶叶种植项目</v>
          </cell>
          <cell r="F68" t="str">
            <v>背崩乡、达木乡</v>
          </cell>
          <cell r="G68" t="str">
            <v>背崩乡西让村、达木乡珠村</v>
          </cell>
          <cell r="H68" t="str">
            <v>茶叶种植</v>
          </cell>
          <cell r="I68">
            <v>523.82</v>
          </cell>
          <cell r="J68">
            <v>523.82</v>
          </cell>
          <cell r="K68">
            <v>0</v>
          </cell>
          <cell r="L68">
            <v>224.8219</v>
          </cell>
          <cell r="M68">
            <v>224.8219</v>
          </cell>
          <cell r="N68">
            <v>0</v>
          </cell>
          <cell r="O68" t="str">
            <v>到户类</v>
          </cell>
          <cell r="P68" t="str">
            <v>茶</v>
          </cell>
          <cell r="Q68" t="str">
            <v>巩固</v>
          </cell>
          <cell r="R68" t="str">
            <v>-</v>
          </cell>
          <cell r="S68" t="str">
            <v>-</v>
          </cell>
          <cell r="T68" t="str">
            <v>-</v>
          </cell>
          <cell r="U68" t="str">
            <v>-</v>
          </cell>
          <cell r="V68" t="str">
            <v>-</v>
          </cell>
          <cell r="W68" t="str">
            <v>-</v>
          </cell>
          <cell r="X68" t="str">
            <v>-</v>
          </cell>
          <cell r="Y68" t="str">
            <v>-</v>
          </cell>
          <cell r="Z68" t="str">
            <v>-</v>
          </cell>
          <cell r="AA68" t="str">
            <v>-</v>
          </cell>
          <cell r="AB68" t="str">
            <v>-</v>
          </cell>
          <cell r="AC68" t="str">
            <v>-</v>
          </cell>
        </row>
        <row r="68">
          <cell r="AF68">
            <v>2016</v>
          </cell>
          <cell r="AG68" t="str">
            <v>540423201612004</v>
          </cell>
        </row>
        <row r="69">
          <cell r="E69" t="str">
            <v>墨脱县墨脱镇亚东村扶贫农家乐附属设施项目</v>
          </cell>
          <cell r="F69" t="str">
            <v>墨脱镇</v>
          </cell>
          <cell r="G69" t="str">
            <v>亚东村</v>
          </cell>
          <cell r="H69" t="str">
            <v>修建围墙256米，挡墙536米，道路硬化280米</v>
          </cell>
          <cell r="I69">
            <v>120</v>
          </cell>
          <cell r="J69">
            <v>120</v>
          </cell>
          <cell r="K69">
            <v>0</v>
          </cell>
          <cell r="L69">
            <v>120</v>
          </cell>
          <cell r="M69">
            <v>120</v>
          </cell>
          <cell r="N69">
            <v>0</v>
          </cell>
          <cell r="O69" t="str">
            <v>公益类</v>
          </cell>
          <cell r="P69" t="str">
            <v>乡村旅游</v>
          </cell>
          <cell r="Q69" t="str">
            <v>巩固</v>
          </cell>
          <cell r="R69" t="str">
            <v>-</v>
          </cell>
          <cell r="S69" t="str">
            <v>-</v>
          </cell>
          <cell r="T69" t="str">
            <v>-</v>
          </cell>
          <cell r="U69" t="str">
            <v>-</v>
          </cell>
          <cell r="V69" t="str">
            <v>-</v>
          </cell>
          <cell r="W69" t="str">
            <v>-</v>
          </cell>
          <cell r="X69" t="str">
            <v>-</v>
          </cell>
          <cell r="Y69" t="str">
            <v>-</v>
          </cell>
          <cell r="Z69" t="str">
            <v>-</v>
          </cell>
          <cell r="AA69" t="str">
            <v>-</v>
          </cell>
          <cell r="AB69" t="str">
            <v>-</v>
          </cell>
          <cell r="AC69" t="str">
            <v>-</v>
          </cell>
        </row>
        <row r="69">
          <cell r="AF69">
            <v>2016</v>
          </cell>
          <cell r="AG69" t="str">
            <v>540423201617016</v>
          </cell>
        </row>
        <row r="70">
          <cell r="E70" t="str">
            <v>墨脱县德兴乡易贡白辣椒种植项目</v>
          </cell>
          <cell r="F70" t="str">
            <v>德兴乡</v>
          </cell>
          <cell r="G70" t="str">
            <v>易贡白村</v>
          </cell>
          <cell r="H70" t="str">
            <v>新建网围栏 1200米，辣椒种植用地土地清理14000平方米</v>
          </cell>
          <cell r="I70">
            <v>15</v>
          </cell>
          <cell r="J70">
            <v>15</v>
          </cell>
          <cell r="K70">
            <v>0</v>
          </cell>
          <cell r="L70">
            <v>8.7</v>
          </cell>
          <cell r="M70">
            <v>8.7</v>
          </cell>
          <cell r="N70">
            <v>0</v>
          </cell>
          <cell r="O70" t="str">
            <v>到户类</v>
          </cell>
          <cell r="P70" t="str">
            <v>设施农业</v>
          </cell>
          <cell r="Q70" t="str">
            <v>巩固</v>
          </cell>
          <cell r="R70" t="str">
            <v>-</v>
          </cell>
          <cell r="S70" t="str">
            <v>-</v>
          </cell>
          <cell r="T70" t="str">
            <v>-</v>
          </cell>
          <cell r="U70" t="str">
            <v>-</v>
          </cell>
          <cell r="V70" t="str">
            <v>-</v>
          </cell>
          <cell r="W70" t="str">
            <v>-</v>
          </cell>
          <cell r="X70" t="str">
            <v>-</v>
          </cell>
          <cell r="Y70" t="str">
            <v>-</v>
          </cell>
          <cell r="Z70" t="str">
            <v>-</v>
          </cell>
          <cell r="AA70" t="str">
            <v>-</v>
          </cell>
          <cell r="AB70" t="str">
            <v>-</v>
          </cell>
          <cell r="AC70" t="str">
            <v>-</v>
          </cell>
        </row>
        <row r="70">
          <cell r="AF70">
            <v>2018</v>
          </cell>
          <cell r="AG70" t="str">
            <v>540423201816012</v>
          </cell>
        </row>
        <row r="71">
          <cell r="E71" t="str">
            <v>墨脱县格当乡（占根卡村、布龙村）辣椒种植项目</v>
          </cell>
          <cell r="F71" t="str">
            <v>格当乡</v>
          </cell>
          <cell r="G71" t="str">
            <v>占根卡村、布龙村</v>
          </cell>
          <cell r="H71" t="str">
            <v>占根卡村土地治理28.05亩及网围栏1582米；布龙村土地治理27.26亩及网围栏1924米。</v>
          </cell>
          <cell r="I71">
            <v>20.35</v>
          </cell>
          <cell r="J71">
            <v>20.35</v>
          </cell>
          <cell r="K71">
            <v>0</v>
          </cell>
          <cell r="L71">
            <v>19.48</v>
          </cell>
          <cell r="M71">
            <v>19.48</v>
          </cell>
          <cell r="N71">
            <v>0</v>
          </cell>
          <cell r="O71" t="str">
            <v>到户类</v>
          </cell>
          <cell r="P71" t="str">
            <v>设施农业</v>
          </cell>
          <cell r="Q71" t="str">
            <v>巩固</v>
          </cell>
          <cell r="R71" t="str">
            <v>-</v>
          </cell>
          <cell r="S71" t="str">
            <v>-</v>
          </cell>
          <cell r="T71" t="str">
            <v>-</v>
          </cell>
          <cell r="U71" t="str">
            <v>-</v>
          </cell>
          <cell r="V71" t="str">
            <v>-</v>
          </cell>
          <cell r="W71" t="str">
            <v>-</v>
          </cell>
          <cell r="X71" t="str">
            <v>-</v>
          </cell>
          <cell r="Y71" t="str">
            <v>-</v>
          </cell>
          <cell r="Z71" t="str">
            <v>-</v>
          </cell>
          <cell r="AA71" t="str">
            <v>-</v>
          </cell>
          <cell r="AB71" t="str">
            <v>-</v>
          </cell>
          <cell r="AC71" t="str">
            <v>-</v>
          </cell>
        </row>
        <row r="71">
          <cell r="AF71">
            <v>2017</v>
          </cell>
          <cell r="AG71" t="str">
            <v>540423201716013</v>
          </cell>
        </row>
        <row r="72">
          <cell r="E72" t="str">
            <v>墨脱县崩嘎辣椒种植项目</v>
          </cell>
          <cell r="F72" t="str">
            <v>背崩乡</v>
          </cell>
          <cell r="G72" t="str">
            <v>江新村</v>
          </cell>
          <cell r="H72" t="str">
            <v>土地整治6亩，其中包括：1.孤石捡除：403.20立方米；2.表土剥离：403.20立方米；3.土地平整：403.20平方米；4.客土回填：483.84立方米；5.表土回填：403.20立方米；辣椒种子：18公斤；农家肥480公斤，机耕道工程250米，网围栏工程345米，温室大棚400平方米，渠道工程2000米。</v>
          </cell>
          <cell r="I72">
            <v>49.43</v>
          </cell>
          <cell r="J72">
            <v>49.43</v>
          </cell>
          <cell r="K72">
            <v>0</v>
          </cell>
          <cell r="L72">
            <v>49.43</v>
          </cell>
          <cell r="M72">
            <v>49.43</v>
          </cell>
          <cell r="N72">
            <v>0</v>
          </cell>
          <cell r="O72" t="str">
            <v>到户类</v>
          </cell>
          <cell r="P72" t="str">
            <v>设施农业</v>
          </cell>
          <cell r="Q72" t="str">
            <v>巩固</v>
          </cell>
          <cell r="R72" t="str">
            <v>-</v>
          </cell>
          <cell r="S72" t="str">
            <v>-</v>
          </cell>
          <cell r="T72" t="str">
            <v>-</v>
          </cell>
          <cell r="U72" t="str">
            <v>-</v>
          </cell>
          <cell r="V72" t="str">
            <v>-</v>
          </cell>
          <cell r="W72" t="str">
            <v>-</v>
          </cell>
          <cell r="X72" t="str">
            <v>-</v>
          </cell>
          <cell r="Y72" t="str">
            <v>-</v>
          </cell>
          <cell r="Z72" t="str">
            <v>-</v>
          </cell>
          <cell r="AA72" t="str">
            <v>-</v>
          </cell>
          <cell r="AB72" t="str">
            <v>-</v>
          </cell>
          <cell r="AC72" t="str">
            <v>-</v>
          </cell>
        </row>
        <row r="72">
          <cell r="AF72">
            <v>2017</v>
          </cell>
          <cell r="AG72" t="str">
            <v>540423201716014</v>
          </cell>
        </row>
        <row r="73">
          <cell r="E73" t="str">
            <v>墨脱县达木乡辣椒种植项目</v>
          </cell>
          <cell r="F73" t="str">
            <v>达木乡</v>
          </cell>
          <cell r="G73" t="str">
            <v>卡布村</v>
          </cell>
          <cell r="H73" t="str">
            <v>土地治理60亩，其中包括：1、孤石捡除：2232.57立方米；2、表土剥离：2232.57立方米；3、土地平整：2232.57平方米；4、表土回填：2232.57立方米；辣椒种子：300公斤；农家肥4800公斤，机耕道工程2300米，网围栏工程1200米。</v>
          </cell>
          <cell r="I73">
            <v>57.69</v>
          </cell>
          <cell r="J73">
            <v>57.69</v>
          </cell>
          <cell r="K73">
            <v>0</v>
          </cell>
          <cell r="L73">
            <v>55.2788</v>
          </cell>
          <cell r="M73">
            <v>55.2788</v>
          </cell>
          <cell r="N73">
            <v>0</v>
          </cell>
          <cell r="O73" t="str">
            <v>经营类</v>
          </cell>
          <cell r="P73" t="str">
            <v>设施农业</v>
          </cell>
          <cell r="Q73" t="str">
            <v>巩固</v>
          </cell>
          <cell r="R73" t="str">
            <v>调整</v>
          </cell>
          <cell r="S73" t="str">
            <v>否</v>
          </cell>
          <cell r="T73" t="str">
            <v>-</v>
          </cell>
          <cell r="U73" t="str">
            <v>-</v>
          </cell>
          <cell r="V73" t="str">
            <v>-</v>
          </cell>
          <cell r="W73" t="str">
            <v>-</v>
          </cell>
          <cell r="X73" t="str">
            <v>-</v>
          </cell>
          <cell r="Y73" t="str">
            <v>-</v>
          </cell>
          <cell r="Z73" t="str">
            <v>-</v>
          </cell>
          <cell r="AA73" t="str">
            <v>-</v>
          </cell>
          <cell r="AB73">
            <v>0</v>
          </cell>
          <cell r="AC73" t="str">
            <v>墨脱县农业农村局</v>
          </cell>
        </row>
        <row r="73">
          <cell r="AF73">
            <v>2017</v>
          </cell>
          <cell r="AG73" t="str">
            <v>540423201716015</v>
          </cell>
        </row>
        <row r="74">
          <cell r="E74" t="str">
            <v>墨脱县墨脱镇果果塘茶园建设项目</v>
          </cell>
          <cell r="F74" t="str">
            <v>墨脱镇</v>
          </cell>
          <cell r="G74" t="str">
            <v>果果塘茶园</v>
          </cell>
          <cell r="H74" t="str">
            <v>种植茶园面积400亩，肥料附属配套设施等 茶苗187.2万株，40吨磷肥，后期肥料80吨，油饼肥80吨，农家肥4.4万袋及蓄水池等附属设施。</v>
          </cell>
          <cell r="I74">
            <v>839.89</v>
          </cell>
          <cell r="J74">
            <v>839.89</v>
          </cell>
          <cell r="K74">
            <v>0</v>
          </cell>
          <cell r="L74">
            <v>839.51806</v>
          </cell>
          <cell r="M74">
            <v>839.51806</v>
          </cell>
          <cell r="N74">
            <v>0</v>
          </cell>
          <cell r="O74" t="str">
            <v>到户类</v>
          </cell>
          <cell r="P74" t="str">
            <v>茶</v>
          </cell>
          <cell r="Q74" t="str">
            <v>巩固</v>
          </cell>
          <cell r="R74" t="str">
            <v>-</v>
          </cell>
          <cell r="S74" t="str">
            <v>-</v>
          </cell>
          <cell r="T74" t="str">
            <v>-</v>
          </cell>
          <cell r="U74" t="str">
            <v>-</v>
          </cell>
          <cell r="V74" t="str">
            <v>-</v>
          </cell>
          <cell r="W74" t="str">
            <v>-</v>
          </cell>
          <cell r="X74" t="str">
            <v>-</v>
          </cell>
          <cell r="Y74" t="str">
            <v>-</v>
          </cell>
          <cell r="Z74" t="str">
            <v>-</v>
          </cell>
          <cell r="AA74" t="str">
            <v>-</v>
          </cell>
          <cell r="AB74" t="str">
            <v>-</v>
          </cell>
          <cell r="AC74" t="str">
            <v>-</v>
          </cell>
        </row>
        <row r="74">
          <cell r="AF74">
            <v>2017</v>
          </cell>
          <cell r="AG74" t="str">
            <v>540423201712005</v>
          </cell>
        </row>
        <row r="75">
          <cell r="E75" t="str">
            <v>墨脱县达木乡达木村猕猴桃种植项目</v>
          </cell>
          <cell r="F75" t="str">
            <v>甘登乡</v>
          </cell>
          <cell r="G75" t="str">
            <v>达木村</v>
          </cell>
          <cell r="H75" t="str">
            <v>新建网围栏500米，（钢丝网围栏高1.8米，间距3米设立柱一根），土地清理13320平方米，购买猕猴桃树苗2500株，培养技术人员8人</v>
          </cell>
          <cell r="I75">
            <v>28</v>
          </cell>
          <cell r="J75">
            <v>28</v>
          </cell>
          <cell r="K75">
            <v>0</v>
          </cell>
          <cell r="L75">
            <v>26.91</v>
          </cell>
          <cell r="M75">
            <v>26.91</v>
          </cell>
          <cell r="N75">
            <v>0</v>
          </cell>
          <cell r="O75" t="str">
            <v>经营类</v>
          </cell>
          <cell r="P75" t="str">
            <v>猕猴桃</v>
          </cell>
          <cell r="Q75" t="str">
            <v>巩固</v>
          </cell>
          <cell r="R75" t="str">
            <v>调整</v>
          </cell>
          <cell r="S75" t="str">
            <v>是</v>
          </cell>
          <cell r="T75" t="str">
            <v>委托运营</v>
          </cell>
          <cell r="U75" t="str">
            <v>私企</v>
          </cell>
          <cell r="V75" t="str">
            <v>林芝亘茗农业开发有限公司</v>
          </cell>
          <cell r="W75" t="str">
            <v>是</v>
          </cell>
          <cell r="X75">
            <v>2025.11</v>
          </cell>
          <cell r="Y75" t="str">
            <v>10年</v>
          </cell>
          <cell r="Z75" t="str">
            <v>租赁内容：村集体20亩猕猴桃基地。
租赁用途：管理和生产经营20亩猕猴桃基地。</v>
          </cell>
          <cell r="AA75" t="str">
            <v>有情况说明，有现场照片。
该项目无分红。</v>
          </cell>
          <cell r="AB75">
            <v>0</v>
          </cell>
          <cell r="AC75" t="str">
            <v>墨脱县农业农村局</v>
          </cell>
          <cell r="AD75" t="str">
            <v>上三乡搬迁调整项目（整村搬迁）</v>
          </cell>
        </row>
        <row r="75">
          <cell r="AF75">
            <v>2017</v>
          </cell>
          <cell r="AG75" t="str">
            <v>540423201715001</v>
          </cell>
        </row>
        <row r="76">
          <cell r="E76" t="str">
            <v>墨脱县格当乡桑珍卡村温室大棚建设项目</v>
          </cell>
          <cell r="F76" t="str">
            <v>格当乡</v>
          </cell>
          <cell r="G76" t="str">
            <v>桑珍卡村</v>
          </cell>
          <cell r="H76" t="str">
            <v>新建面积为60平米的温室大棚15座</v>
          </cell>
          <cell r="I76">
            <v>30</v>
          </cell>
          <cell r="J76">
            <v>30</v>
          </cell>
          <cell r="K76">
            <v>0</v>
          </cell>
          <cell r="L76">
            <v>17.51</v>
          </cell>
          <cell r="M76">
            <v>17.51</v>
          </cell>
          <cell r="N76">
            <v>0</v>
          </cell>
          <cell r="O76" t="str">
            <v>到户类</v>
          </cell>
          <cell r="P76" t="str">
            <v>设施农业</v>
          </cell>
          <cell r="Q76" t="str">
            <v>巩固</v>
          </cell>
          <cell r="R76" t="str">
            <v>-</v>
          </cell>
          <cell r="S76" t="str">
            <v>-</v>
          </cell>
          <cell r="T76" t="str">
            <v>-</v>
          </cell>
          <cell r="U76" t="str">
            <v>-</v>
          </cell>
          <cell r="V76" t="str">
            <v>-</v>
          </cell>
          <cell r="W76" t="str">
            <v>-</v>
          </cell>
          <cell r="X76" t="str">
            <v>-</v>
          </cell>
          <cell r="Y76" t="str">
            <v>-</v>
          </cell>
          <cell r="Z76" t="str">
            <v>-</v>
          </cell>
          <cell r="AA76" t="str">
            <v>-</v>
          </cell>
          <cell r="AB76" t="str">
            <v>-</v>
          </cell>
          <cell r="AC76" t="str">
            <v>-</v>
          </cell>
        </row>
        <row r="76">
          <cell r="AF76">
            <v>2020</v>
          </cell>
          <cell r="AG76" t="str">
            <v>540423202016016</v>
          </cell>
        </row>
        <row r="77">
          <cell r="E77" t="str">
            <v>玛迪蜜柚种植项目</v>
          </cell>
          <cell r="F77" t="str">
            <v>墨脱镇</v>
          </cell>
          <cell r="G77" t="str">
            <v>玛迪村</v>
          </cell>
          <cell r="H77" t="str">
            <v>种植蜜柚50亩</v>
          </cell>
          <cell r="I77">
            <v>35</v>
          </cell>
          <cell r="J77">
            <v>35</v>
          </cell>
          <cell r="K77">
            <v>0</v>
          </cell>
          <cell r="L77">
            <v>35</v>
          </cell>
          <cell r="M77">
            <v>35</v>
          </cell>
          <cell r="N77">
            <v>0</v>
          </cell>
          <cell r="O77" t="str">
            <v>到户类</v>
          </cell>
          <cell r="P77" t="str">
            <v>其他</v>
          </cell>
          <cell r="Q77" t="str">
            <v>巩固</v>
          </cell>
          <cell r="R77" t="str">
            <v>-</v>
          </cell>
          <cell r="S77" t="str">
            <v>-</v>
          </cell>
          <cell r="T77" t="str">
            <v>-</v>
          </cell>
          <cell r="U77" t="str">
            <v>-</v>
          </cell>
          <cell r="V77" t="str">
            <v>-</v>
          </cell>
          <cell r="W77" t="str">
            <v>-</v>
          </cell>
          <cell r="X77" t="str">
            <v>-</v>
          </cell>
          <cell r="Y77" t="str">
            <v>-</v>
          </cell>
          <cell r="Z77" t="str">
            <v>-</v>
          </cell>
          <cell r="AA77" t="str">
            <v>-</v>
          </cell>
          <cell r="AB77" t="str">
            <v>-</v>
          </cell>
          <cell r="AC77" t="str">
            <v>-</v>
          </cell>
        </row>
        <row r="77">
          <cell r="AF77">
            <v>2017</v>
          </cell>
          <cell r="AG77" t="str">
            <v>540423201719017</v>
          </cell>
        </row>
        <row r="78">
          <cell r="E78" t="str">
            <v>墨脱县墨脱镇玛迪村茶叶苗圃基地建设项目</v>
          </cell>
          <cell r="F78" t="str">
            <v>墨脱镇</v>
          </cell>
          <cell r="G78" t="str">
            <v>玛迪村</v>
          </cell>
          <cell r="H78" t="str">
            <v>新建管理用房62.84平方米，30m双层薄膜大棚2935.32平方米，35m双层薄膜大棚2280.88平方米，50m双层薄膜大棚3252.88平方米，55m双层薄膜大棚3576.88平方米及相关附属工程</v>
          </cell>
          <cell r="I78">
            <v>532.8467</v>
          </cell>
          <cell r="J78">
            <v>532.8467</v>
          </cell>
          <cell r="K78">
            <v>0</v>
          </cell>
          <cell r="L78">
            <v>455.432641</v>
          </cell>
          <cell r="M78">
            <v>455.432641</v>
          </cell>
          <cell r="N78">
            <v>0</v>
          </cell>
          <cell r="O78" t="str">
            <v>经营类</v>
          </cell>
          <cell r="P78" t="str">
            <v>茶</v>
          </cell>
          <cell r="Q78" t="str">
            <v>巩固</v>
          </cell>
          <cell r="R78" t="str">
            <v>升级</v>
          </cell>
          <cell r="S78" t="str">
            <v>是</v>
          </cell>
          <cell r="T78" t="str">
            <v>委托运营</v>
          </cell>
          <cell r="U78" t="str">
            <v>其他</v>
          </cell>
          <cell r="V78" t="str">
            <v>墨脱县农业农村局</v>
          </cell>
          <cell r="W78" t="str">
            <v>是</v>
          </cell>
          <cell r="X78">
            <v>2021.1</v>
          </cell>
          <cell r="Y78" t="str">
            <v>5年</v>
          </cell>
          <cell r="Z78" t="str">
            <v>租赁内容：位于玛迪村吉崩岗温室大棚的农村集体土地约63.5亩，其中温室大棚土地5120㎡。
租赁用途：用于水产养殖，改造温室大棚修建养殖系统，改造板房等辅助设施。</v>
          </cell>
          <cell r="AA78" t="str">
            <v>有现场照片。
墨脱镇玛迪村分红情况：
2022年度分红总额64913.00元。2023年度分红总额45870.00元。2025年度分红总额29700.00元，村集体经济总额70%用于分红覆盖139人。（分红资料被三资审计带走了）</v>
          </cell>
          <cell r="AB78">
            <v>0</v>
          </cell>
          <cell r="AC78" t="str">
            <v>墨脱县农业农村局</v>
          </cell>
        </row>
        <row r="78">
          <cell r="AF78">
            <v>2017</v>
          </cell>
          <cell r="AG78" t="str">
            <v>540423201712006</v>
          </cell>
        </row>
        <row r="79">
          <cell r="E79" t="str">
            <v>背崩乡有机茶种植项目</v>
          </cell>
          <cell r="F79" t="str">
            <v>背崩乡</v>
          </cell>
          <cell r="G79" t="str">
            <v>背崩乡</v>
          </cell>
          <cell r="H79" t="str">
            <v>茶叶种植等</v>
          </cell>
          <cell r="I79">
            <v>463.3</v>
          </cell>
          <cell r="J79">
            <v>463.3</v>
          </cell>
          <cell r="K79">
            <v>0</v>
          </cell>
          <cell r="L79">
            <v>452.03425</v>
          </cell>
          <cell r="M79">
            <v>452.03425</v>
          </cell>
          <cell r="N79">
            <v>0</v>
          </cell>
          <cell r="O79" t="str">
            <v>到户类</v>
          </cell>
          <cell r="P79" t="str">
            <v>茶</v>
          </cell>
          <cell r="Q79" t="str">
            <v>巩固</v>
          </cell>
          <cell r="R79" t="str">
            <v>-</v>
          </cell>
          <cell r="S79" t="str">
            <v>-</v>
          </cell>
          <cell r="T79" t="str">
            <v>-</v>
          </cell>
          <cell r="U79" t="str">
            <v>-</v>
          </cell>
          <cell r="V79" t="str">
            <v>-</v>
          </cell>
          <cell r="W79" t="str">
            <v>-</v>
          </cell>
          <cell r="X79" t="str">
            <v>-</v>
          </cell>
          <cell r="Y79" t="str">
            <v>-</v>
          </cell>
          <cell r="Z79" t="str">
            <v>-</v>
          </cell>
          <cell r="AA79" t="str">
            <v>-</v>
          </cell>
          <cell r="AB79" t="str">
            <v>-</v>
          </cell>
          <cell r="AC79" t="str">
            <v>-</v>
          </cell>
        </row>
        <row r="79">
          <cell r="AF79">
            <v>2017</v>
          </cell>
          <cell r="AG79" t="str">
            <v>540423201712007</v>
          </cell>
        </row>
        <row r="80">
          <cell r="E80" t="str">
            <v>墨脱县墨脱镇米日村蜜柚种植项目</v>
          </cell>
          <cell r="F80" t="str">
            <v>墨脱镇</v>
          </cell>
          <cell r="G80" t="str">
            <v>米日村</v>
          </cell>
          <cell r="H80" t="str">
            <v>种植蜜柚30亩，架设网围栏。</v>
          </cell>
          <cell r="I80">
            <v>30</v>
          </cell>
          <cell r="J80">
            <v>30</v>
          </cell>
          <cell r="K80">
            <v>0</v>
          </cell>
          <cell r="L80">
            <v>30</v>
          </cell>
          <cell r="M80">
            <v>30</v>
          </cell>
          <cell r="N80">
            <v>0</v>
          </cell>
          <cell r="O80" t="str">
            <v>公益类</v>
          </cell>
          <cell r="P80" t="str">
            <v>其他</v>
          </cell>
          <cell r="Q80" t="str">
            <v>巩固</v>
          </cell>
          <cell r="R80" t="str">
            <v>-</v>
          </cell>
          <cell r="S80" t="str">
            <v>-</v>
          </cell>
          <cell r="T80" t="str">
            <v>-</v>
          </cell>
          <cell r="U80" t="str">
            <v>-</v>
          </cell>
          <cell r="V80" t="str">
            <v>-</v>
          </cell>
          <cell r="W80" t="str">
            <v>-</v>
          </cell>
          <cell r="X80" t="str">
            <v>-</v>
          </cell>
          <cell r="Y80" t="str">
            <v>-</v>
          </cell>
          <cell r="Z80" t="str">
            <v>-</v>
          </cell>
          <cell r="AA80" t="str">
            <v>-</v>
          </cell>
          <cell r="AB80" t="str">
            <v>-</v>
          </cell>
          <cell r="AC80" t="str">
            <v>-</v>
          </cell>
        </row>
        <row r="80">
          <cell r="AF80">
            <v>2017</v>
          </cell>
          <cell r="AG80" t="str">
            <v>540423201719018</v>
          </cell>
        </row>
        <row r="81">
          <cell r="E81" t="str">
            <v>墨脱县德兴乡德兴村黑猪养殖项目</v>
          </cell>
          <cell r="F81" t="str">
            <v>德兴乡</v>
          </cell>
          <cell r="G81" t="str">
            <v>德兴村</v>
          </cell>
          <cell r="H81" t="str">
            <v>核定新建猪舍840.9平方米(3栋，每栋280.3平方米)、管理用房10.24平方米、网围栏893.4米及室外给排水工程和室外电气工程、等附属设施</v>
          </cell>
          <cell r="I81">
            <v>117.1533</v>
          </cell>
          <cell r="J81">
            <v>117.1533</v>
          </cell>
          <cell r="K81">
            <v>0</v>
          </cell>
          <cell r="L81">
            <v>117.1533</v>
          </cell>
          <cell r="M81">
            <v>117.1533</v>
          </cell>
          <cell r="N81">
            <v>0</v>
          </cell>
          <cell r="O81" t="str">
            <v>经营类</v>
          </cell>
          <cell r="P81" t="str">
            <v>猪</v>
          </cell>
          <cell r="Q81" t="str">
            <v>巩固</v>
          </cell>
          <cell r="R81" t="str">
            <v>巩固</v>
          </cell>
          <cell r="S81" t="str">
            <v>是</v>
          </cell>
          <cell r="T81" t="str">
            <v>委托运营</v>
          </cell>
          <cell r="U81" t="str">
            <v>私企</v>
          </cell>
          <cell r="V81" t="str">
            <v>西藏林芝墨脱墨问企业管理有限责任公司</v>
          </cell>
          <cell r="W81" t="str">
            <v>是</v>
          </cell>
          <cell r="X81">
            <v>2025.12</v>
          </cell>
          <cell r="Y81" t="str">
            <v>5年</v>
          </cell>
          <cell r="Z81" t="str">
            <v>租赁内容：坐落于德兴村嘎兴茶园东北方向1.2公里处养殖场，养殖区面积851.14平方米，37间猪舍；
租赁用途：畜牧养殖业及肉类销售等产业链。</v>
          </cell>
          <cell r="AA81" t="str">
            <v>有现场照片，有情况说明。
德兴德兴村分红情况：
2026年度分红：两次分红总金额为130万元，覆盖376人，于2026年1月29日发放。</v>
          </cell>
          <cell r="AB81">
            <v>0</v>
          </cell>
          <cell r="AC81" t="str">
            <v>墨脱县农业农村局</v>
          </cell>
        </row>
        <row r="81">
          <cell r="AF81">
            <v>2017</v>
          </cell>
          <cell r="AG81" t="str">
            <v>540423201707012</v>
          </cell>
        </row>
        <row r="82">
          <cell r="E82" t="str">
            <v>墨脱县墨脱镇墨脱村门珞服饰加工项目</v>
          </cell>
          <cell r="F82" t="str">
            <v>墨脱镇</v>
          </cell>
          <cell r="G82" t="str">
            <v>墨脱村</v>
          </cell>
          <cell r="H82" t="str">
            <v>购置门珞服饰加工设备</v>
          </cell>
          <cell r="I82">
            <v>20</v>
          </cell>
          <cell r="J82">
            <v>20</v>
          </cell>
          <cell r="K82">
            <v>0</v>
          </cell>
          <cell r="L82">
            <v>20</v>
          </cell>
          <cell r="M82">
            <v>20</v>
          </cell>
          <cell r="N82">
            <v>0</v>
          </cell>
          <cell r="O82" t="str">
            <v>经营类</v>
          </cell>
          <cell r="P82" t="str">
            <v>其他</v>
          </cell>
          <cell r="Q82" t="str">
            <v>巩固</v>
          </cell>
          <cell r="R82" t="str">
            <v>巩固</v>
          </cell>
          <cell r="S82" t="str">
            <v>是</v>
          </cell>
          <cell r="T82" t="str">
            <v>自主运营</v>
          </cell>
          <cell r="U82" t="str">
            <v>农村集体经济组织</v>
          </cell>
          <cell r="V82" t="str">
            <v>运行权归墨脱村村委会所有</v>
          </cell>
          <cell r="W82" t="str">
            <v>是</v>
          </cell>
          <cell r="X82" t="str">
            <v>-</v>
          </cell>
          <cell r="Y82" t="str">
            <v>10年</v>
          </cell>
        </row>
        <row r="82">
          <cell r="AA82" t="str">
            <v>有现场照片，有情况说明。无分红。</v>
          </cell>
          <cell r="AB82">
            <v>0</v>
          </cell>
          <cell r="AC82" t="str">
            <v>墨脱县农业农村局</v>
          </cell>
        </row>
        <row r="82">
          <cell r="AF82">
            <v>2017</v>
          </cell>
          <cell r="AG82" t="str">
            <v>540423201719019</v>
          </cell>
        </row>
        <row r="83">
          <cell r="E83" t="str">
            <v>墨脱镇米日玛迪农副产品销售点</v>
          </cell>
          <cell r="F83" t="str">
            <v>墨脱镇</v>
          </cell>
          <cell r="G83" t="str">
            <v>米日村、玛迪村</v>
          </cell>
          <cell r="H83" t="str">
            <v>采购墨脱镇玛迪村农副产品展销车4台， 墨脱镇米日村农副产品展销4台</v>
          </cell>
          <cell r="I83">
            <v>50</v>
          </cell>
          <cell r="J83">
            <v>50</v>
          </cell>
          <cell r="K83">
            <v>0</v>
          </cell>
          <cell r="L83">
            <v>49.6096</v>
          </cell>
          <cell r="M83">
            <v>49.6096</v>
          </cell>
          <cell r="N83">
            <v>0</v>
          </cell>
          <cell r="O83" t="str">
            <v>到户类</v>
          </cell>
          <cell r="P83" t="str">
            <v>商贸流通</v>
          </cell>
          <cell r="Q83" t="str">
            <v>巩固</v>
          </cell>
          <cell r="R83" t="str">
            <v>-</v>
          </cell>
          <cell r="S83" t="str">
            <v>-</v>
          </cell>
          <cell r="T83" t="str">
            <v>-</v>
          </cell>
          <cell r="U83" t="str">
            <v>-</v>
          </cell>
          <cell r="V83" t="str">
            <v>-</v>
          </cell>
          <cell r="W83" t="str">
            <v>-</v>
          </cell>
          <cell r="X83" t="str">
            <v>-</v>
          </cell>
          <cell r="Y83" t="str">
            <v>-</v>
          </cell>
          <cell r="Z83" t="str">
            <v>-</v>
          </cell>
          <cell r="AA83" t="str">
            <v>-</v>
          </cell>
          <cell r="AB83" t="str">
            <v>-</v>
          </cell>
          <cell r="AC83" t="str">
            <v>-</v>
          </cell>
        </row>
        <row r="83">
          <cell r="AF83">
            <v>2017</v>
          </cell>
          <cell r="AG83" t="str">
            <v>540423201718005</v>
          </cell>
        </row>
        <row r="84">
          <cell r="E84" t="str">
            <v>墨脱县达木乡贡日村（80K）扶贫收益商铺建设项目</v>
          </cell>
          <cell r="F84" t="str">
            <v>墨脱县城乡振兴产业有限公司</v>
          </cell>
          <cell r="G84" t="str">
            <v>贡日村</v>
          </cell>
          <cell r="H84" t="str">
            <v>新建商住楼 2725.54㎡及其附属工程（停车位工程 527.36㎡；硬化工程 2892.32㎡及总体给排水、总体电气工程）</v>
          </cell>
          <cell r="I84">
            <v>1772.44</v>
          </cell>
          <cell r="J84">
            <v>1411.954994</v>
          </cell>
          <cell r="K84">
            <v>360.485006</v>
          </cell>
          <cell r="L84">
            <v>1733.68</v>
          </cell>
          <cell r="M84">
            <v>1411.954994</v>
          </cell>
          <cell r="N84">
            <v>321.725006</v>
          </cell>
          <cell r="O84" t="str">
            <v>经营类</v>
          </cell>
          <cell r="P84" t="str">
            <v>商贸流通</v>
          </cell>
          <cell r="Q84" t="str">
            <v>巩固</v>
          </cell>
          <cell r="R84" t="str">
            <v>巩固</v>
          </cell>
          <cell r="S84" t="str">
            <v>是</v>
          </cell>
          <cell r="T84" t="str">
            <v>委托运营</v>
          </cell>
          <cell r="U84" t="str">
            <v>个体工商户</v>
          </cell>
          <cell r="V84" t="str">
            <v>1、陈安
2、陈安
3、陈阳阳
4、王彦平
5、杨玲
6、杨玲
7、余全泽</v>
          </cell>
          <cell r="W84" t="str">
            <v>是</v>
          </cell>
          <cell r="X84" t="str">
            <v>陈安：2020.06
陈安：2024.01
陈阳阳：2024.08
王彦平：2024.07
杨玲：2025.09
杨玲：2020.06
余全泽：2024.11</v>
          </cell>
          <cell r="Y84" t="str">
            <v>陈安：5年
陈安：1年
陈阳阳：1年
王彦平：1年
杨玲：1年
杨玲：5年
余全泽：1年</v>
          </cell>
          <cell r="Z84" t="str">
            <v>陈安：
租赁商铺面积：一层65.12平方米，二层以上364.05平方米，租赁房号1-1层，5、6号房；
陈安：
租赁商铺面积：116.725平方米，租赁房号，四层整层；
陈阳阳：
租赁商铺面积：一层65.3平方米，租赁房号1-1层，8、9号房；
王彦平：
租赁商铺面积：一层40平方米，租赁房号1-1层，1号房；
杨玲：
租赁商铺面积：一层238.83平方米，二层以上494.07平方米，计费面积共计732.9平方米，租赁房号一层、二层、三层、四层；
杨玲：
租赁商铺面积：一层238.83平方米，二层以上494.07平方米，租赁房号二层整栋；
余全泽：
租赁商铺面积：一层65.12平方米，租赁房号1-1层，4、5号房；</v>
          </cell>
        </row>
        <row r="84">
          <cell r="AB84">
            <v>0</v>
          </cell>
          <cell r="AC84" t="str">
            <v>墨脱县农业农村局</v>
          </cell>
        </row>
        <row r="84">
          <cell r="AF84">
            <v>2017</v>
          </cell>
          <cell r="AG84" t="str">
            <v>540423201718006</v>
          </cell>
        </row>
        <row r="85">
          <cell r="E85" t="str">
            <v>墨脱县格当乡布龙村农家乐改造建设项目</v>
          </cell>
          <cell r="F85" t="str">
            <v>格当乡</v>
          </cell>
          <cell r="G85" t="str">
            <v>布龙村</v>
          </cell>
          <cell r="H85" t="str">
            <v>新建伙房(带阳光棚)61.17平方米、围墙212米、大门1座、碎石路面135.27平方米及总体给排水工程和总体电气工程等附属</v>
          </cell>
          <cell r="I85">
            <v>55.64</v>
          </cell>
          <cell r="J85">
            <v>50</v>
          </cell>
          <cell r="K85">
            <v>5.64</v>
          </cell>
          <cell r="L85">
            <v>55.64</v>
          </cell>
          <cell r="M85">
            <v>50</v>
          </cell>
          <cell r="N85">
            <v>5.64</v>
          </cell>
          <cell r="O85" t="str">
            <v>经营类</v>
          </cell>
          <cell r="P85" t="str">
            <v>乡村旅游</v>
          </cell>
          <cell r="Q85" t="str">
            <v>巩固</v>
          </cell>
          <cell r="R85" t="str">
            <v>巩固</v>
          </cell>
          <cell r="S85" t="str">
            <v>是</v>
          </cell>
          <cell r="T85" t="str">
            <v>委托运营</v>
          </cell>
          <cell r="U85" t="str">
            <v>个体工商户</v>
          </cell>
          <cell r="V85" t="str">
            <v>张鹏371323198808132180</v>
          </cell>
          <cell r="W85" t="str">
            <v>是</v>
          </cell>
          <cell r="X85">
            <v>2026.03</v>
          </cell>
          <cell r="Y85" t="str">
            <v>10年</v>
          </cell>
          <cell r="Z85" t="str">
            <v>租赁内容：坐落于格当乡布龙村，建筑面积256.8㎡；
租赁用途：农家院。</v>
          </cell>
          <cell r="AA85" t="str">
            <v>有现场照片。
布龙村分红情况：分红总额为1001445.09元，其中2020年款项501445.09元(对应39户、174人)、2026年款项500000元(对应39户、183人)，均于2026年2月13日发放。</v>
          </cell>
          <cell r="AB85">
            <v>0</v>
          </cell>
          <cell r="AC85" t="str">
            <v>墨脱县农业农村局</v>
          </cell>
        </row>
        <row r="85">
          <cell r="AF85">
            <v>2017</v>
          </cell>
          <cell r="AG85" t="str">
            <v>540423201717017</v>
          </cell>
        </row>
        <row r="86">
          <cell r="E86" t="str">
            <v>格当乡藏餐馆与便民超市修建</v>
          </cell>
          <cell r="F86" t="str">
            <v>格当乡</v>
          </cell>
          <cell r="G86" t="str">
            <v>占根卡村</v>
          </cell>
          <cell r="H86" t="str">
            <v>新建一座占地面积150平方米的藏餐馆和农家超市一体房屋，购买相关附属设施</v>
          </cell>
          <cell r="I86">
            <v>150.14</v>
          </cell>
          <cell r="J86">
            <v>150.14</v>
          </cell>
          <cell r="K86">
            <v>0</v>
          </cell>
          <cell r="L86">
            <v>80</v>
          </cell>
          <cell r="M86">
            <v>80</v>
          </cell>
          <cell r="N86">
            <v>0</v>
          </cell>
          <cell r="O86" t="str">
            <v>经营类</v>
          </cell>
          <cell r="P86" t="str">
            <v>商贸流通</v>
          </cell>
          <cell r="Q86" t="str">
            <v>巩固</v>
          </cell>
          <cell r="R86" t="str">
            <v>巩固</v>
          </cell>
          <cell r="S86" t="str">
            <v>是</v>
          </cell>
          <cell r="T86" t="str">
            <v>委托运营</v>
          </cell>
          <cell r="U86" t="str">
            <v>个体工商户</v>
          </cell>
          <cell r="V86" t="str">
            <v>张贵成</v>
          </cell>
          <cell r="W86" t="str">
            <v>是</v>
          </cell>
          <cell r="X86">
            <v>2024.08</v>
          </cell>
          <cell r="Y86" t="str">
            <v>6年</v>
          </cell>
          <cell r="Z86" t="str">
            <v>租赁内容：格当乡占根卡村村集体商品房，租赁面积共计200平方米；
租赁用途：经商使用。</v>
          </cell>
          <cell r="AA86" t="str">
            <v>有现场照片。
占根卡村便民超市及藏餐馆集体经济收益4.8万元，向17户脱贫户（或监测户）分红，户均2823元。</v>
          </cell>
          <cell r="AB86">
            <v>0</v>
          </cell>
          <cell r="AC86" t="str">
            <v>墨脱县农业农村局</v>
          </cell>
        </row>
        <row r="86">
          <cell r="AF86">
            <v>2017</v>
          </cell>
          <cell r="AG86" t="str">
            <v>540423201718007</v>
          </cell>
        </row>
        <row r="87">
          <cell r="E87" t="str">
            <v>墨脱县帮辛乡帮果村农家乐建设项目</v>
          </cell>
          <cell r="F87" t="str">
            <v>帮辛乡</v>
          </cell>
          <cell r="G87" t="str">
            <v>帮果村</v>
          </cell>
          <cell r="H87" t="str">
            <v>新建农家乐143.6平方米、场地土石方工程(场地挖方1.9立方米，场地填方490.5立方米)及总体给排水工程和总体电气工程等附属</v>
          </cell>
          <cell r="I87">
            <v>69.06</v>
          </cell>
          <cell r="J87">
            <v>49</v>
          </cell>
          <cell r="K87">
            <v>20.06</v>
          </cell>
          <cell r="L87">
            <v>69.06</v>
          </cell>
          <cell r="M87">
            <v>49</v>
          </cell>
          <cell r="N87">
            <v>20.06</v>
          </cell>
          <cell r="O87" t="str">
            <v>经营类</v>
          </cell>
          <cell r="P87" t="str">
            <v>乡村旅游</v>
          </cell>
          <cell r="Q87" t="str">
            <v>巩固</v>
          </cell>
          <cell r="R87" t="str">
            <v>调整</v>
          </cell>
          <cell r="S87" t="str">
            <v>否</v>
          </cell>
          <cell r="T87" t="str">
            <v>-</v>
          </cell>
          <cell r="U87" t="str">
            <v>-</v>
          </cell>
          <cell r="V87" t="str">
            <v>-</v>
          </cell>
          <cell r="W87" t="str">
            <v>-</v>
          </cell>
          <cell r="X87" t="str">
            <v>-</v>
          </cell>
          <cell r="Y87" t="str">
            <v>-</v>
          </cell>
          <cell r="Z87" t="str">
            <v>-</v>
          </cell>
          <cell r="AA87" t="str">
            <v>-</v>
          </cell>
          <cell r="AB87">
            <v>0</v>
          </cell>
          <cell r="AC87" t="str">
            <v>墨脱县农业农村局</v>
          </cell>
          <cell r="AD87" t="str">
            <v>上三乡搬迁调整项目</v>
          </cell>
        </row>
        <row r="87">
          <cell r="AF87">
            <v>2017</v>
          </cell>
          <cell r="AG87" t="str">
            <v>540423201717018</v>
          </cell>
        </row>
        <row r="88">
          <cell r="E88" t="str">
            <v>墨脱县名贵药用植物组培项目</v>
          </cell>
          <cell r="F88" t="str">
            <v>墨脱县</v>
          </cell>
          <cell r="G88" t="str">
            <v>生态园（尾部）</v>
          </cell>
          <cell r="H88" t="str">
            <v>新建组培车间402平方米、办公室105平方米及设备购置及安装费</v>
          </cell>
          <cell r="I88">
            <v>258</v>
          </cell>
          <cell r="J88">
            <v>258</v>
          </cell>
          <cell r="K88">
            <v>0</v>
          </cell>
          <cell r="L88">
            <v>245.839167</v>
          </cell>
          <cell r="M88">
            <v>245.839167</v>
          </cell>
          <cell r="N88">
            <v>0</v>
          </cell>
          <cell r="O88" t="str">
            <v>经营类</v>
          </cell>
          <cell r="P88" t="str">
            <v>藏药</v>
          </cell>
          <cell r="Q88" t="str">
            <v>巩固</v>
          </cell>
          <cell r="R88" t="str">
            <v>巩固</v>
          </cell>
        </row>
        <row r="88">
          <cell r="AB88">
            <v>0</v>
          </cell>
          <cell r="AC88" t="str">
            <v>墨脱县农业农村局</v>
          </cell>
        </row>
        <row r="88">
          <cell r="AF88">
            <v>2017</v>
          </cell>
          <cell r="AG88" t="str">
            <v>540423201711001</v>
          </cell>
        </row>
        <row r="89">
          <cell r="E89" t="str">
            <v>墨脱县永久片区异地开发项目</v>
          </cell>
          <cell r="F89" t="str">
            <v>墨脱县城乡振兴产业有限公司</v>
          </cell>
          <cell r="G89" t="str">
            <v>林芝市巴宜区永久片区</v>
          </cell>
          <cell r="H89" t="str">
            <v>新建酒店 13218.73㎡；景观亭 1 个；附属工程 1 项（包括车行道 1110㎡、花岗石及砾石铺装工程 850.54㎡、木平台工程 136.70㎡、植草砖铺装工程 646.43㎡、汀步 21.12㎡、水景 2 座、踏步 3.15㎡、土石方工程 9382.21m³、景观栏杆 24.2m、休闲座位 25.8m、布品工程 1 项、景观绿化工程及总体电气给排水工程）；设备购置及安装工程（垃圾桶 8 个、室外沙发 2 套、指示牌 2 个、车行道闸 2 个、电梯 5 部）</v>
          </cell>
          <cell r="I89">
            <v>4873.61</v>
          </cell>
          <cell r="J89">
            <v>961.08</v>
          </cell>
          <cell r="K89">
            <v>3912.53</v>
          </cell>
          <cell r="L89">
            <v>4806.81472</v>
          </cell>
          <cell r="M89">
            <v>961.08</v>
          </cell>
          <cell r="N89">
            <v>3845.73472</v>
          </cell>
          <cell r="O89" t="str">
            <v>经营类</v>
          </cell>
          <cell r="P89" t="str">
            <v>商贸流通</v>
          </cell>
          <cell r="Q89" t="str">
            <v>巩固</v>
          </cell>
          <cell r="R89" t="str">
            <v>巩固</v>
          </cell>
          <cell r="S89" t="str">
            <v>是</v>
          </cell>
          <cell r="T89" t="str">
            <v>委托运营</v>
          </cell>
          <cell r="U89" t="str">
            <v>私企</v>
          </cell>
          <cell r="V89" t="str">
            <v>西安亨庆酒店管理有限公司</v>
          </cell>
          <cell r="W89" t="str">
            <v>是</v>
          </cell>
          <cell r="X89">
            <v>2021.05</v>
          </cell>
          <cell r="Y89" t="str">
            <v>20年</v>
          </cell>
          <cell r="Z89" t="str">
            <v>租赁内容：位于巴宜区永久片区尼洋大道支路二东侧，六层房屋，建筑面积总计为13216.14平方米，其中，地上五层的建筑面积为11195.09平方米；地下一层的建筑面积为2021.05平方米；场地景观及绿化面积2041.77㎡，共有房屋136间、地面停车位48个；项目建设总占地面积6793.33㎡内的全部建筑物、构筑物，钢筋混凝土框架结构。
租赁用途：以酒店形式经营住宿、餐饮、休闲娱乐、棋牌、温泉洗浴等。</v>
          </cell>
        </row>
        <row r="89">
          <cell r="AB89">
            <v>0</v>
          </cell>
          <cell r="AC89" t="str">
            <v>墨脱县农业农村局</v>
          </cell>
        </row>
        <row r="89">
          <cell r="AF89">
            <v>2017</v>
          </cell>
          <cell r="AG89" t="str">
            <v>540423201718008</v>
          </cell>
        </row>
        <row r="90">
          <cell r="E90" t="str">
            <v>墨脱县背崩乡地东村农家乐建设项目</v>
          </cell>
          <cell r="F90" t="str">
            <v>背崩乡</v>
          </cell>
          <cell r="G90" t="str">
            <v>地东村</v>
          </cell>
          <cell r="H90" t="str">
            <v>客房工程307.72平方米、厨房工程44.5平方米、附属工程(围墙大门工程及总体电气给排水工程)、设备采购工程</v>
          </cell>
          <cell r="I90">
            <v>194.89</v>
          </cell>
          <cell r="J90">
            <v>194.89</v>
          </cell>
          <cell r="K90">
            <v>0</v>
          </cell>
          <cell r="L90">
            <v>187.620794</v>
          </cell>
          <cell r="M90">
            <v>187.620794</v>
          </cell>
          <cell r="N90">
            <v>0</v>
          </cell>
          <cell r="O90" t="str">
            <v>经营类</v>
          </cell>
          <cell r="P90" t="str">
            <v>乡村旅游</v>
          </cell>
          <cell r="Q90" t="str">
            <v>巩固</v>
          </cell>
          <cell r="R90" t="str">
            <v>巩固</v>
          </cell>
          <cell r="S90" t="str">
            <v>是</v>
          </cell>
          <cell r="T90" t="str">
            <v>委托运营</v>
          </cell>
          <cell r="U90" t="str">
            <v>国企</v>
          </cell>
          <cell r="V90" t="str">
            <v>长江岩土工程有限公司</v>
          </cell>
          <cell r="W90" t="str">
            <v>是</v>
          </cell>
          <cell r="X90">
            <v>2025.01</v>
          </cell>
          <cell r="Y90" t="str">
            <v>1年</v>
          </cell>
          <cell r="Z90" t="str">
            <v>租赁内容：墨脱县背崩乡地东村的村委会所属农家乐（房屋总建筑面积390㎡），及附属建筑物、院坝和周边空地（占地面积3300㎡）。
租赁用途：居住、办公、储存岩芯等材料物资。</v>
          </cell>
          <cell r="AA90" t="str">
            <v>有现场照片。
背崩乡地东村分红情况：
2023-2024年集资房分红总额192535.2元，覆盖135户594人，于2025年6月18日发放。
2024年第一次分红总额518136元，每人872元，覆盖594人，司机168元，于2025年6月18日发放。
2024年第二次分红总额502046元，每人845元，覆盖594人，司机116元。</v>
          </cell>
          <cell r="AB90">
            <v>0</v>
          </cell>
          <cell r="AC90" t="str">
            <v>墨脱县农业农村局</v>
          </cell>
        </row>
        <row r="90">
          <cell r="AF90">
            <v>2017</v>
          </cell>
          <cell r="AG90" t="str">
            <v>540423201717019</v>
          </cell>
        </row>
        <row r="91">
          <cell r="E91" t="str">
            <v>墨脱县果果塘茶叶基地基础设施建设项目</v>
          </cell>
          <cell r="F91" t="str">
            <v>墨脱镇</v>
          </cell>
          <cell r="G91" t="str">
            <v>亚让村</v>
          </cell>
          <cell r="H91" t="str">
            <v>管理房277.07㎡、挡土墙工程935.72㎡、铺装工程1000.51㎡、台阶工程73.60平方米、栏杆工程63.43m及设备采购</v>
          </cell>
          <cell r="I91">
            <v>579.37</v>
          </cell>
          <cell r="J91">
            <v>377</v>
          </cell>
          <cell r="K91">
            <v>202.37</v>
          </cell>
          <cell r="L91">
            <v>558.928683</v>
          </cell>
          <cell r="M91">
            <v>377</v>
          </cell>
          <cell r="N91">
            <v>181.928683</v>
          </cell>
          <cell r="O91" t="str">
            <v>经营类</v>
          </cell>
          <cell r="P91" t="str">
            <v>茶</v>
          </cell>
          <cell r="Q91" t="str">
            <v>巩固</v>
          </cell>
          <cell r="R91" t="str">
            <v>巩固</v>
          </cell>
          <cell r="S91" t="str">
            <v>是</v>
          </cell>
          <cell r="T91" t="str">
            <v>委托运营</v>
          </cell>
          <cell r="U91" t="str">
            <v>私企</v>
          </cell>
          <cell r="V91" t="str">
            <v>林芝墨脱茶叶有限公司</v>
          </cell>
          <cell r="W91" t="str">
            <v>是</v>
          </cell>
          <cell r="X91" t="str">
            <v>合同缺页</v>
          </cell>
          <cell r="Y91" t="str">
            <v>10年</v>
          </cell>
          <cell r="Z91" t="str">
            <v>租赁内容：位于亚让村果果塘茶叶基地的五角星房屋一栋；</v>
          </cell>
          <cell r="AA91" t="str">
            <v>有情况说明。
墨脱镇亚让村分红情况：2025年度分红总额27.5万元，每户每人1100元。</v>
          </cell>
          <cell r="AB91">
            <v>0</v>
          </cell>
          <cell r="AC91" t="str">
            <v>墨脱县农业农村局</v>
          </cell>
        </row>
        <row r="91">
          <cell r="AF91">
            <v>2018</v>
          </cell>
          <cell r="AG91" t="str">
            <v>540423201812008</v>
          </cell>
        </row>
        <row r="92">
          <cell r="E92" t="str">
            <v>墨脱县扶贫商住楼二期工程</v>
          </cell>
          <cell r="F92" t="str">
            <v>墨脱县城乡振兴产业有限公司</v>
          </cell>
          <cell r="G92" t="str">
            <v>亚东村</v>
          </cell>
          <cell r="H92" t="str">
            <v>核定新建商住楼7507.71m²;钢连廊29.30m²;景观亭2座;附属工程(步道铺装工程296m²、总体给排水工程1项、排水沟工程145m、挡土墙工程2414.56m³、电气景观工程1项、总体电气工程1项、土石方开挖工程7714.60m³、种植绿化工程1项、停车场工程715m²、道路硬化工程1141.14m²)及设备购置及安装工程(电梯2部、200KW发电机1台、400KW室外预装式变电站1台)。</v>
          </cell>
          <cell r="I92">
            <v>3000.000148</v>
          </cell>
          <cell r="J92">
            <v>2093.068648</v>
          </cell>
          <cell r="K92">
            <v>906.9315</v>
          </cell>
          <cell r="L92">
            <v>2865.685296</v>
          </cell>
          <cell r="M92">
            <v>2093.068648</v>
          </cell>
          <cell r="N92">
            <v>772.616648</v>
          </cell>
          <cell r="O92" t="str">
            <v>经营类</v>
          </cell>
          <cell r="P92" t="str">
            <v>商贸流通</v>
          </cell>
          <cell r="Q92" t="str">
            <v>巩固</v>
          </cell>
          <cell r="R92" t="str">
            <v>巩固</v>
          </cell>
          <cell r="S92" t="str">
            <v>是</v>
          </cell>
          <cell r="T92" t="str">
            <v>委托运营</v>
          </cell>
          <cell r="U92" t="str">
            <v>私企</v>
          </cell>
          <cell r="V92" t="str">
            <v>西藏圣华耀安酒店管理有限公司</v>
          </cell>
          <cell r="W92" t="str">
            <v>是</v>
          </cell>
          <cell r="X92">
            <v>2023.07</v>
          </cell>
          <cell r="Y92" t="str">
            <v>20年</v>
          </cell>
          <cell r="Z92" t="str">
            <v>租赁内容：坐落于墨脱县城水仙花路(格拉丹东酒店斜对面)，五层框架剪力墙结构楼房，一层分设服务台、餐厅、厨房和土特产营销中心、休闲区等，二、三、四五层为客房，共136间，附属设施包括停车场、围墙、大门等，建筑面积7507.71平方米。
租赁用途：住宿、餐饮、休闲娱乐、棋牌等。</v>
          </cell>
        </row>
        <row r="92">
          <cell r="AB92">
            <v>0</v>
          </cell>
          <cell r="AC92" t="str">
            <v>墨脱县农业农村局</v>
          </cell>
        </row>
        <row r="92">
          <cell r="AF92">
            <v>2018</v>
          </cell>
          <cell r="AG92" t="str">
            <v>540423201818009</v>
          </cell>
        </row>
        <row r="93">
          <cell r="E93" t="str">
            <v>墨脱县格当乡扶贫商住楼建设工程</v>
          </cell>
          <cell r="F93" t="str">
            <v>格当乡</v>
          </cell>
          <cell r="G93" t="str">
            <v>格当乡占根卡村</v>
          </cell>
          <cell r="H93" t="str">
            <v>新建商住楼 1914.64平方米及附属工程（硬化工程831.54平方米，挡土墙工程371.3平方米，土石方工程624.68平方米，停车位工程252平方米，园林工程143.45平方米，围墙工程105.37米及总体给排水工程）</v>
          </cell>
          <cell r="I93">
            <v>838.03</v>
          </cell>
          <cell r="J93">
            <v>294.0285</v>
          </cell>
          <cell r="K93">
            <v>544.0015</v>
          </cell>
          <cell r="L93">
            <v>805.716614</v>
          </cell>
          <cell r="M93">
            <v>294.0285</v>
          </cell>
          <cell r="N93">
            <v>511.688114</v>
          </cell>
          <cell r="O93" t="str">
            <v>经营类</v>
          </cell>
          <cell r="P93" t="str">
            <v>商贸流通</v>
          </cell>
          <cell r="Q93" t="str">
            <v>巩固</v>
          </cell>
          <cell r="R93" t="str">
            <v>巩固</v>
          </cell>
          <cell r="S93" t="str">
            <v>是</v>
          </cell>
          <cell r="T93" t="str">
            <v>委托运营</v>
          </cell>
          <cell r="U93" t="str">
            <v>国企</v>
          </cell>
          <cell r="V93" t="str">
            <v>1：中国邮政、
2：唐伟、
3：李自玲
4：贡觉措姆、
5：白玛旺前、
6：四郎容姆、
7：洛松扎西、
8：西藏自治区重点公路项目建设中心</v>
          </cell>
          <cell r="W93" t="str">
            <v>是</v>
          </cell>
          <cell r="X93" t="str">
            <v>2：2024年12月17日
3：2024年1月1日
4：2024年12月17日
5：2024年12月17日
6：2024年12月18日
7：2024年12月18日
8：2022年10月18日</v>
          </cell>
          <cell r="Y93" t="str">
            <v>1：1年
2：1年
3：2年
4：1年
5：1年
6：1年
7：1年
8：1.5年</v>
          </cell>
          <cell r="Z93" t="str">
            <v>租赁内容及用途
扶贫商住楼
2：3号商铺，建筑面积34.78平方米，开设中国电信；
3：建筑面积68平方米，开设中国农业银行；
4：6号商铺，建筑面积27.01平方米，开设措姆商店；
5：7号商铺，建筑面积34.78平方米，开设商店人间壹杯；
6：8、9号商铺，建筑面积69.56平方米，开设格当餐厅；
7：10号商铺，建筑面积45.43平方米，开设藏餐馆；
8：扶贫商住楼二、三、四楼</v>
          </cell>
          <cell r="AA93" t="str">
            <v>有现场盘点照片。
该项目乡镇分红情况：2019年分红171466.38元。2020年分红168006.23元。2021年分红129415.00元。2022年分红165776.64元。2023年分红84927.08元。后续暂存账上未进行分红。</v>
          </cell>
          <cell r="AB93">
            <v>0</v>
          </cell>
          <cell r="AC93" t="str">
            <v>墨脱县农业农村局</v>
          </cell>
        </row>
        <row r="93">
          <cell r="AF93">
            <v>2018</v>
          </cell>
          <cell r="AG93" t="str">
            <v>540423201818010</v>
          </cell>
        </row>
        <row r="94">
          <cell r="E94" t="str">
            <v>墨脱县达木乡扶贫商住楼建设工程</v>
          </cell>
          <cell r="F94" t="str">
            <v>达木乡</v>
          </cell>
          <cell r="G94" t="str">
            <v>达木村</v>
          </cell>
          <cell r="H94" t="str">
            <v>商住楼1823.44平方米及附属工程(硬化555.02平方米、挡土墙工程662.82立方米、土石方工程1824.68立方米、栏杆工程40.7米、停车位工程180平方米、园林工程143.35平方米及总体给排水工程)</v>
          </cell>
          <cell r="I94">
            <v>795.39</v>
          </cell>
          <cell r="J94">
            <v>589.4355</v>
          </cell>
          <cell r="K94">
            <v>205.9545</v>
          </cell>
          <cell r="L94">
            <v>738.118067</v>
          </cell>
          <cell r="M94">
            <v>589.4355</v>
          </cell>
          <cell r="N94">
            <v>148.682567</v>
          </cell>
          <cell r="O94" t="str">
            <v>经营类</v>
          </cell>
          <cell r="P94" t="str">
            <v>商贸流通</v>
          </cell>
          <cell r="Q94" t="str">
            <v>巩固</v>
          </cell>
          <cell r="R94" t="str">
            <v>调整</v>
          </cell>
          <cell r="S94" t="str">
            <v>否</v>
          </cell>
          <cell r="T94" t="str">
            <v>-</v>
          </cell>
          <cell r="U94" t="str">
            <v>-</v>
          </cell>
          <cell r="V94" t="str">
            <v>-</v>
          </cell>
          <cell r="W94" t="str">
            <v>-</v>
          </cell>
          <cell r="X94" t="str">
            <v>-</v>
          </cell>
          <cell r="Y94" t="str">
            <v>-</v>
          </cell>
          <cell r="Z94" t="str">
            <v>-</v>
          </cell>
          <cell r="AA94" t="str">
            <v>-</v>
          </cell>
          <cell r="AB94">
            <v>0</v>
          </cell>
          <cell r="AC94" t="str">
            <v>墨脱县农业农村局</v>
          </cell>
        </row>
        <row r="94">
          <cell r="AF94">
            <v>2018</v>
          </cell>
          <cell r="AG94" t="str">
            <v>540423201818011</v>
          </cell>
        </row>
        <row r="95">
          <cell r="E95" t="str">
            <v>墨脱县背崩乡扶贫商住楼建设工程</v>
          </cell>
          <cell r="F95" t="str">
            <v>背崩乡</v>
          </cell>
          <cell r="G95" t="str">
            <v>背崩乡</v>
          </cell>
          <cell r="H95" t="str">
            <v>新建商住楼1608.88平方米及附属工程(硬化265.33平方米、挡土墙工程573.8立方米、土石方工程2324.68立方米、栏杆工程81.12米及总体给排水工程）</v>
          </cell>
          <cell r="I95">
            <v>688.81</v>
          </cell>
          <cell r="J95">
            <v>3.43</v>
          </cell>
          <cell r="K95">
            <v>685.38</v>
          </cell>
          <cell r="L95">
            <v>662.677083</v>
          </cell>
          <cell r="M95">
            <v>3.43</v>
          </cell>
          <cell r="N95">
            <v>659.247083</v>
          </cell>
          <cell r="O95" t="str">
            <v>经营类</v>
          </cell>
          <cell r="P95" t="str">
            <v>商贸流通</v>
          </cell>
          <cell r="Q95" t="str">
            <v>巩固</v>
          </cell>
          <cell r="R95" t="str">
            <v>巩固</v>
          </cell>
          <cell r="S95" t="str">
            <v>是</v>
          </cell>
          <cell r="T95" t="str">
            <v>委托运营</v>
          </cell>
          <cell r="U95" t="str">
            <v>私企</v>
          </cell>
          <cell r="V95" t="str">
            <v>西藏林芝墨脱十宝茶叶有限公司</v>
          </cell>
          <cell r="W95" t="str">
            <v>是</v>
          </cell>
          <cell r="X95">
            <v>2024.08</v>
          </cell>
          <cell r="Y95" t="str">
            <v>5年</v>
          </cell>
          <cell r="Z95" t="str">
            <v>租赁内容：扶贫收益商铺整体房屋（四个楼层），每层面积335.5平方米，共计1342平方米。
租赁用途：住宿、办公、餐厅、门店等使用。</v>
          </cell>
          <cell r="AA95" t="str">
            <v>有现场盘点照片。
该项目乡镇分红情况：</v>
          </cell>
          <cell r="AB95">
            <v>0</v>
          </cell>
          <cell r="AC95" t="str">
            <v>墨脱县农业农村局</v>
          </cell>
        </row>
        <row r="95">
          <cell r="AF95">
            <v>2018</v>
          </cell>
          <cell r="AG95" t="str">
            <v>540423201818012</v>
          </cell>
        </row>
        <row r="96">
          <cell r="E96" t="str">
            <v>墨脱县帮辛乡扶贫商住楼建设工程</v>
          </cell>
          <cell r="F96" t="str">
            <v>帮辛乡</v>
          </cell>
          <cell r="G96" t="str">
            <v>帮辛乡</v>
          </cell>
          <cell r="H96" t="str">
            <v>新建总建筑面积1914.64㎡及其附属设施工程（硬化241.74㎡，挡土墙工程931.3m³、土石方工程2624.68m³、停车位工程54㎡、栏杆工程89.98米及总体给排水工程）</v>
          </cell>
          <cell r="I96">
            <v>885.91</v>
          </cell>
          <cell r="J96">
            <v>310.607</v>
          </cell>
          <cell r="K96">
            <v>575.303</v>
          </cell>
          <cell r="L96">
            <v>886.454854</v>
          </cell>
          <cell r="M96">
            <v>310.607</v>
          </cell>
          <cell r="N96">
            <v>575.847854</v>
          </cell>
          <cell r="O96" t="str">
            <v>经营类</v>
          </cell>
          <cell r="P96" t="str">
            <v>商贸流通</v>
          </cell>
          <cell r="Q96" t="str">
            <v>巩固</v>
          </cell>
          <cell r="R96" t="str">
            <v>调整</v>
          </cell>
          <cell r="S96" t="str">
            <v>否</v>
          </cell>
          <cell r="T96" t="str">
            <v>-</v>
          </cell>
          <cell r="U96" t="str">
            <v>-</v>
          </cell>
          <cell r="V96" t="str">
            <v>-</v>
          </cell>
          <cell r="W96" t="str">
            <v>-</v>
          </cell>
          <cell r="X96" t="str">
            <v>-</v>
          </cell>
          <cell r="Y96" t="str">
            <v>-</v>
          </cell>
          <cell r="Z96" t="str">
            <v>-</v>
          </cell>
          <cell r="AA96" t="str">
            <v>-</v>
          </cell>
          <cell r="AB96">
            <v>0</v>
          </cell>
          <cell r="AC96" t="str">
            <v>墨脱县农业农村局</v>
          </cell>
          <cell r="AD96" t="str">
            <v>上三乡搬迁调整项目</v>
          </cell>
        </row>
        <row r="96">
          <cell r="AF96">
            <v>2018</v>
          </cell>
          <cell r="AG96" t="str">
            <v>540423201818013</v>
          </cell>
        </row>
        <row r="97">
          <cell r="E97" t="str">
            <v>墨脱县格当乡桑珍卡村辣椒种植项目</v>
          </cell>
          <cell r="F97" t="str">
            <v>格当乡</v>
          </cell>
          <cell r="G97" t="str">
            <v>桑珍卡村</v>
          </cell>
          <cell r="H97" t="str">
            <v>为桑珍卡村31户贫困户，每户种植2亩辣椒，共种植辣椒62亩</v>
          </cell>
          <cell r="I97">
            <v>29.7</v>
          </cell>
          <cell r="J97">
            <v>29.7</v>
          </cell>
          <cell r="K97">
            <v>0</v>
          </cell>
          <cell r="L97">
            <v>29.7</v>
          </cell>
          <cell r="M97">
            <v>29.7</v>
          </cell>
          <cell r="N97">
            <v>0</v>
          </cell>
          <cell r="O97" t="str">
            <v>到户类</v>
          </cell>
          <cell r="P97" t="str">
            <v>设施农业</v>
          </cell>
          <cell r="Q97" t="str">
            <v>巩固</v>
          </cell>
          <cell r="R97" t="str">
            <v>-</v>
          </cell>
          <cell r="S97" t="str">
            <v>-</v>
          </cell>
          <cell r="T97" t="str">
            <v>-</v>
          </cell>
          <cell r="U97" t="str">
            <v>-</v>
          </cell>
          <cell r="V97" t="str">
            <v>-</v>
          </cell>
          <cell r="W97" t="str">
            <v>-</v>
          </cell>
          <cell r="X97" t="str">
            <v>-</v>
          </cell>
          <cell r="Y97" t="str">
            <v>-</v>
          </cell>
          <cell r="Z97" t="str">
            <v>-</v>
          </cell>
          <cell r="AA97" t="str">
            <v>-</v>
          </cell>
          <cell r="AB97" t="str">
            <v>-</v>
          </cell>
          <cell r="AC97" t="str">
            <v>-</v>
          </cell>
        </row>
        <row r="97">
          <cell r="AF97">
            <v>2018</v>
          </cell>
          <cell r="AG97" t="str">
            <v>540423201816017</v>
          </cell>
        </row>
        <row r="98">
          <cell r="E98" t="str">
            <v>墨脱县达木乡珠村温棚猪圈项目</v>
          </cell>
          <cell r="F98" t="str">
            <v>达木乡</v>
          </cell>
          <cell r="G98" t="str">
            <v>珠村</v>
          </cell>
          <cell r="H98" t="str">
            <v>新建猪舍3栋（397.02平米、244.92平米、172.38平米），温室大棚（198.25平米1栋，124.09平米9栋，挡土墙工程等。</v>
          </cell>
          <cell r="I98">
            <v>337.7</v>
          </cell>
          <cell r="J98">
            <v>337.7</v>
          </cell>
          <cell r="K98">
            <v>0</v>
          </cell>
          <cell r="L98">
            <v>320.43</v>
          </cell>
          <cell r="M98">
            <v>320.43</v>
          </cell>
          <cell r="N98">
            <v>0</v>
          </cell>
          <cell r="O98" t="str">
            <v>到户类</v>
          </cell>
          <cell r="P98" t="str">
            <v>猪</v>
          </cell>
          <cell r="Q98" t="str">
            <v>巩固</v>
          </cell>
          <cell r="R98" t="str">
            <v>-</v>
          </cell>
          <cell r="S98" t="str">
            <v>-</v>
          </cell>
          <cell r="T98" t="str">
            <v>-</v>
          </cell>
          <cell r="U98" t="str">
            <v>-</v>
          </cell>
          <cell r="V98" t="str">
            <v>-</v>
          </cell>
          <cell r="W98" t="str">
            <v>-</v>
          </cell>
          <cell r="X98" t="str">
            <v>-</v>
          </cell>
          <cell r="Y98" t="str">
            <v>-</v>
          </cell>
          <cell r="Z98" t="str">
            <v>-</v>
          </cell>
          <cell r="AA98" t="str">
            <v>-</v>
          </cell>
          <cell r="AB98" t="str">
            <v>-</v>
          </cell>
          <cell r="AC98" t="str">
            <v>-</v>
          </cell>
        </row>
        <row r="98">
          <cell r="AF98">
            <v>2019</v>
          </cell>
          <cell r="AG98" t="str">
            <v>540423201907013</v>
          </cell>
        </row>
        <row r="99">
          <cell r="E99" t="str">
            <v>墨脱县茶叶种植建设项目</v>
          </cell>
          <cell r="F99" t="str">
            <v>背崩乡、德兴乡、甘登乡、格当乡、帮辛乡</v>
          </cell>
          <cell r="G99" t="str">
            <v>背崩乡巴登村、地东村、波东村、德兴乡荷扎村、巴登则村、格当乡桑珍卡村、帮辛乡根登村</v>
          </cell>
          <cell r="H99" t="str">
            <v>种植茶叶1300亩</v>
          </cell>
          <cell r="I99">
            <v>1889.16</v>
          </cell>
          <cell r="J99">
            <v>1889.16</v>
          </cell>
          <cell r="K99">
            <v>0</v>
          </cell>
          <cell r="L99">
            <v>1889.16</v>
          </cell>
          <cell r="M99">
            <v>1889.16</v>
          </cell>
          <cell r="N99">
            <v>0</v>
          </cell>
          <cell r="O99" t="str">
            <v>到户类</v>
          </cell>
          <cell r="P99" t="str">
            <v>茶</v>
          </cell>
          <cell r="Q99" t="str">
            <v>巩固</v>
          </cell>
          <cell r="R99" t="str">
            <v>-</v>
          </cell>
          <cell r="S99" t="str">
            <v>-</v>
          </cell>
          <cell r="T99" t="str">
            <v>-</v>
          </cell>
          <cell r="U99" t="str">
            <v>-</v>
          </cell>
          <cell r="V99" t="str">
            <v>-</v>
          </cell>
          <cell r="W99" t="str">
            <v>-</v>
          </cell>
          <cell r="X99" t="str">
            <v>-</v>
          </cell>
          <cell r="Y99" t="str">
            <v>-</v>
          </cell>
          <cell r="Z99" t="str">
            <v>-</v>
          </cell>
          <cell r="AA99" t="str">
            <v>-</v>
          </cell>
          <cell r="AB99" t="str">
            <v>-</v>
          </cell>
          <cell r="AC99" t="str">
            <v>-</v>
          </cell>
        </row>
        <row r="99">
          <cell r="AF99">
            <v>2019</v>
          </cell>
          <cell r="AG99" t="str">
            <v>540423201912009</v>
          </cell>
        </row>
        <row r="100">
          <cell r="E100" t="str">
            <v>墨脱县背崩乡江新村茶叶种植项目</v>
          </cell>
          <cell r="F100" t="str">
            <v>背崩乡</v>
          </cell>
          <cell r="G100" t="str">
            <v>江新村</v>
          </cell>
          <cell r="H100" t="str">
            <v>新建茶园213亩、茶园大门1座、宣传栏1个、购置网围栏 1500米、反光膜2000 公斤、防草布 8000公斤、生物有机肥 213 吨、磷肥 16 吨、布钉 16万支、茶苗 74.55 万株、油饼肥 32 吨、项日后期生物有机肥 10 吨、太阳能频振灯4台、单人茶叶修剪机 18 台、诱虫黄板 4.2万张</v>
          </cell>
          <cell r="I100">
            <v>307.6</v>
          </cell>
          <cell r="J100">
            <v>307.6</v>
          </cell>
          <cell r="K100">
            <v>0</v>
          </cell>
          <cell r="L100">
            <v>299.0159</v>
          </cell>
          <cell r="M100">
            <v>299.0159</v>
          </cell>
          <cell r="N100">
            <v>0</v>
          </cell>
          <cell r="O100" t="str">
            <v>到户类</v>
          </cell>
          <cell r="P100" t="str">
            <v>茶</v>
          </cell>
          <cell r="Q100" t="str">
            <v>巩固</v>
          </cell>
          <cell r="R100" t="str">
            <v>-</v>
          </cell>
          <cell r="S100" t="str">
            <v>-</v>
          </cell>
          <cell r="T100" t="str">
            <v>-</v>
          </cell>
          <cell r="U100" t="str">
            <v>-</v>
          </cell>
          <cell r="V100" t="str">
            <v>-</v>
          </cell>
          <cell r="W100" t="str">
            <v>-</v>
          </cell>
          <cell r="X100" t="str">
            <v>-</v>
          </cell>
          <cell r="Y100" t="str">
            <v>-</v>
          </cell>
          <cell r="Z100" t="str">
            <v>-</v>
          </cell>
          <cell r="AA100" t="str">
            <v>-</v>
          </cell>
          <cell r="AB100" t="str">
            <v>-</v>
          </cell>
          <cell r="AC100" t="str">
            <v>-</v>
          </cell>
        </row>
        <row r="100">
          <cell r="AF100">
            <v>2019</v>
          </cell>
          <cell r="AG100" t="str">
            <v>540423201912010</v>
          </cell>
        </row>
        <row r="101">
          <cell r="E101" t="str">
            <v>墨脱县格当乡曲那塘茶叶种植项目</v>
          </cell>
          <cell r="F101" t="str">
            <v>加热萨乡</v>
          </cell>
          <cell r="G101" t="str">
            <v>多龙岗村</v>
          </cell>
          <cell r="H101" t="str">
            <v>茶叶基地建设300亩，茶园大门1座，宣传栏1个，购置网围栏4500米，茶苗21760株，生物有机肥300吨，磷肥2吨、防草布18000公斤、锄草机8台。</v>
          </cell>
          <cell r="I101">
            <v>450</v>
          </cell>
          <cell r="J101">
            <v>450</v>
          </cell>
          <cell r="K101">
            <v>0</v>
          </cell>
          <cell r="L101">
            <v>431.1</v>
          </cell>
          <cell r="M101">
            <v>431.1</v>
          </cell>
          <cell r="N101">
            <v>0</v>
          </cell>
          <cell r="O101" t="str">
            <v>经营类</v>
          </cell>
          <cell r="P101" t="str">
            <v>茶</v>
          </cell>
          <cell r="Q101" t="str">
            <v>巩固</v>
          </cell>
          <cell r="R101" t="str">
            <v>盘活</v>
          </cell>
        </row>
        <row r="101">
          <cell r="AB101">
            <v>0</v>
          </cell>
          <cell r="AC101" t="str">
            <v>墨脱县农业农村局</v>
          </cell>
        </row>
        <row r="101">
          <cell r="AF101">
            <v>2019</v>
          </cell>
          <cell r="AG101" t="str">
            <v>540423201912011</v>
          </cell>
        </row>
        <row r="102">
          <cell r="E102" t="str">
            <v>墨脱县帮辛乡岗玉村茶叶种植项目</v>
          </cell>
          <cell r="F102" t="str">
            <v>帮辛乡</v>
          </cell>
          <cell r="G102" t="str">
            <v>岗玉村</v>
          </cell>
          <cell r="H102" t="str">
            <v>新建茶园933亩、茶园大门1座、宣传栏1个、购置网围栏4100米、反光膜7000公斤、防草布28000公斤、布钉56万个、有机肥783.5吨、磷肥70吨、茶苗300万株、油饼肥112吨、太阳能频振灯19台、单人茶叶修剪机10台、锄草机40台、诱虫黄板15万张等</v>
          </cell>
          <cell r="I102">
            <v>1170.42</v>
          </cell>
          <cell r="J102">
            <v>1170.42</v>
          </cell>
          <cell r="K102">
            <v>0</v>
          </cell>
          <cell r="L102">
            <v>1154.573405</v>
          </cell>
          <cell r="M102">
            <v>1154.573405</v>
          </cell>
          <cell r="N102">
            <v>0</v>
          </cell>
          <cell r="O102" t="str">
            <v>到户类</v>
          </cell>
          <cell r="P102" t="str">
            <v>茶</v>
          </cell>
          <cell r="Q102" t="str">
            <v>巩固</v>
          </cell>
          <cell r="R102" t="str">
            <v>-</v>
          </cell>
          <cell r="S102" t="str">
            <v>-</v>
          </cell>
          <cell r="T102" t="str">
            <v>-</v>
          </cell>
          <cell r="U102" t="str">
            <v>-</v>
          </cell>
          <cell r="V102" t="str">
            <v>-</v>
          </cell>
          <cell r="W102" t="str">
            <v>-</v>
          </cell>
          <cell r="X102" t="str">
            <v>-</v>
          </cell>
          <cell r="Y102" t="str">
            <v>-</v>
          </cell>
          <cell r="Z102" t="str">
            <v>-</v>
          </cell>
          <cell r="AA102" t="str">
            <v>-</v>
          </cell>
          <cell r="AB102" t="str">
            <v>-</v>
          </cell>
          <cell r="AC102" t="str">
            <v>-</v>
          </cell>
        </row>
        <row r="102">
          <cell r="AF102">
            <v>2019</v>
          </cell>
          <cell r="AG102" t="str">
            <v>540423201912012</v>
          </cell>
        </row>
        <row r="103">
          <cell r="E103" t="str">
            <v>墨脱村向果荣茶叶种植项目</v>
          </cell>
          <cell r="F103" t="str">
            <v>墨脱镇</v>
          </cell>
          <cell r="G103" t="str">
            <v>墨脱村</v>
          </cell>
          <cell r="H103" t="str">
            <v>新建茶园955亩，茶苗19.1万株</v>
          </cell>
          <cell r="I103">
            <v>1137.3</v>
          </cell>
          <cell r="J103">
            <v>1137.3</v>
          </cell>
          <cell r="K103">
            <v>0</v>
          </cell>
          <cell r="L103">
            <v>1137.3</v>
          </cell>
          <cell r="M103">
            <v>1137.3</v>
          </cell>
          <cell r="N103">
            <v>0</v>
          </cell>
          <cell r="O103" t="str">
            <v>到户类</v>
          </cell>
          <cell r="P103" t="str">
            <v>茶</v>
          </cell>
          <cell r="Q103" t="str">
            <v>巩固</v>
          </cell>
          <cell r="R103" t="str">
            <v>-</v>
          </cell>
          <cell r="S103" t="str">
            <v>-</v>
          </cell>
          <cell r="T103" t="str">
            <v>-</v>
          </cell>
          <cell r="U103" t="str">
            <v>-</v>
          </cell>
          <cell r="V103" t="str">
            <v>-</v>
          </cell>
          <cell r="W103" t="str">
            <v>-</v>
          </cell>
          <cell r="X103" t="str">
            <v>-</v>
          </cell>
          <cell r="Y103" t="str">
            <v>-</v>
          </cell>
          <cell r="Z103" t="str">
            <v>-</v>
          </cell>
          <cell r="AA103" t="str">
            <v>-</v>
          </cell>
          <cell r="AB103" t="str">
            <v>-</v>
          </cell>
          <cell r="AC103" t="str">
            <v>-</v>
          </cell>
        </row>
        <row r="103">
          <cell r="AF103">
            <v>2019</v>
          </cell>
          <cell r="AG103" t="str">
            <v>540423201912013</v>
          </cell>
        </row>
        <row r="104">
          <cell r="E104" t="str">
            <v>墨脱县“三岩”片区易地搬迁点格当乡曲那塘综合养殖设项目</v>
          </cell>
          <cell r="F104" t="str">
            <v>加热萨乡</v>
          </cell>
          <cell r="G104" t="str">
            <v>曲那塘</v>
          </cell>
          <cell r="H104" t="str">
            <v>新建牛棚750平方米等</v>
          </cell>
          <cell r="I104">
            <v>176.4</v>
          </cell>
          <cell r="J104">
            <v>176.4</v>
          </cell>
          <cell r="K104">
            <v>0</v>
          </cell>
          <cell r="L104">
            <v>176.4</v>
          </cell>
          <cell r="M104">
            <v>176.4</v>
          </cell>
          <cell r="N104">
            <v>0</v>
          </cell>
          <cell r="O104" t="str">
            <v>到户类</v>
          </cell>
          <cell r="P104" t="str">
            <v>猪</v>
          </cell>
          <cell r="Q104" t="str">
            <v>巩固</v>
          </cell>
          <cell r="R104" t="str">
            <v>-</v>
          </cell>
          <cell r="S104" t="str">
            <v>-</v>
          </cell>
          <cell r="T104" t="str">
            <v>-</v>
          </cell>
          <cell r="U104" t="str">
            <v>-</v>
          </cell>
          <cell r="V104" t="str">
            <v>-</v>
          </cell>
          <cell r="W104" t="str">
            <v>-</v>
          </cell>
          <cell r="X104" t="str">
            <v>-</v>
          </cell>
          <cell r="Y104" t="str">
            <v>-</v>
          </cell>
          <cell r="Z104" t="str">
            <v>-</v>
          </cell>
          <cell r="AA104" t="str">
            <v>-</v>
          </cell>
          <cell r="AB104" t="str">
            <v>-</v>
          </cell>
          <cell r="AC104" t="str">
            <v>-</v>
          </cell>
        </row>
        <row r="104">
          <cell r="AF104">
            <v>2019</v>
          </cell>
          <cell r="AG104" t="str">
            <v>540423201907014</v>
          </cell>
        </row>
        <row r="105">
          <cell r="E105" t="str">
            <v>墨脱县多龙岗生产生活配套资金</v>
          </cell>
          <cell r="F105" t="str">
            <v>加热萨乡</v>
          </cell>
          <cell r="G105" t="str">
            <v>多龙岗村</v>
          </cell>
          <cell r="H105" t="str">
            <v>新建温棚1800平方米，合计2.7亩；新建猪圈80栋，每栋18平方米，共计1440平方米。</v>
          </cell>
          <cell r="I105">
            <v>464.27</v>
          </cell>
          <cell r="J105">
            <v>464.27</v>
          </cell>
          <cell r="K105">
            <v>0</v>
          </cell>
          <cell r="L105">
            <v>430.26</v>
          </cell>
          <cell r="M105">
            <v>430.26</v>
          </cell>
          <cell r="N105">
            <v>0</v>
          </cell>
          <cell r="O105" t="str">
            <v>到户类</v>
          </cell>
          <cell r="P105" t="str">
            <v>设施农业</v>
          </cell>
          <cell r="Q105" t="str">
            <v>巩固</v>
          </cell>
          <cell r="R105" t="str">
            <v>-</v>
          </cell>
          <cell r="S105" t="str">
            <v>-</v>
          </cell>
          <cell r="T105" t="str">
            <v>-</v>
          </cell>
          <cell r="U105" t="str">
            <v>-</v>
          </cell>
          <cell r="V105" t="str">
            <v>-</v>
          </cell>
          <cell r="W105" t="str">
            <v>-</v>
          </cell>
          <cell r="X105" t="str">
            <v>-</v>
          </cell>
          <cell r="Y105" t="str">
            <v>-</v>
          </cell>
          <cell r="Z105" t="str">
            <v>-</v>
          </cell>
          <cell r="AA105" t="str">
            <v>-</v>
          </cell>
          <cell r="AB105" t="str">
            <v>-</v>
          </cell>
          <cell r="AC105" t="str">
            <v>-</v>
          </cell>
        </row>
        <row r="105">
          <cell r="AF105">
            <v>2019</v>
          </cell>
          <cell r="AG105" t="str">
            <v>540423201916018</v>
          </cell>
        </row>
        <row r="106">
          <cell r="E106" t="str">
            <v>墨脱县德兴乡荷扎村茶叶加工厂建设项目</v>
          </cell>
          <cell r="F106" t="str">
            <v>墨脱县城乡振兴产业有限公司</v>
          </cell>
          <cell r="G106" t="str">
            <v>荷扎村</v>
          </cell>
          <cell r="H106" t="str">
            <v>新建茶叶加工厂1639.48平方米、设备房543.9平方米、道路硬化506.52平方米、硬质铺地613.8平方米、绿化工程849.46 平方米、围墙263.16米、大门1座、引水管网1200米、排水沟221.6米、土石方工程及室外电气工程和总体给排水工程等附属工程。</v>
          </cell>
          <cell r="I106">
            <v>1798.65</v>
          </cell>
          <cell r="J106">
            <v>1798.65</v>
          </cell>
          <cell r="K106">
            <v>0</v>
          </cell>
          <cell r="L106">
            <v>1158.403463</v>
          </cell>
          <cell r="M106">
            <v>1158.403463</v>
          </cell>
          <cell r="N106">
            <v>0</v>
          </cell>
          <cell r="O106" t="str">
            <v>经营类</v>
          </cell>
          <cell r="P106" t="str">
            <v>茶</v>
          </cell>
          <cell r="Q106" t="str">
            <v>巩固</v>
          </cell>
          <cell r="R106" t="str">
            <v>巩固</v>
          </cell>
          <cell r="S106" t="str">
            <v>是</v>
          </cell>
          <cell r="T106" t="str">
            <v>委托运营</v>
          </cell>
          <cell r="U106" t="str">
            <v>私企</v>
          </cell>
          <cell r="V106" t="str">
            <v>林芝墨脱茶业有限公司</v>
          </cell>
          <cell r="W106" t="str">
            <v>是</v>
          </cell>
          <cell r="X106">
            <v>2021.06</v>
          </cell>
          <cell r="Y106" t="str">
            <v>10年</v>
          </cell>
          <cell r="Z106" t="str">
            <v>租赁内容：坐落于墨脱县德兴乡荷扎村，该房屋为：新建茶叶加工厂1639.48平方米、设备房543.9平方米及其附属工程（绿化工程849.46平方米，道路硬化工程506.52平方米及总体给排水、总体电气工程等），现已简易装修，该房屋未设定抵押。
租赁用途：以茶叶加工厂形式运营。</v>
          </cell>
          <cell r="AA106" t="str">
            <v>有现场照片。
墨脱县城乡振兴产业有限公司向墨脱县各乡镇脱贫监测户进行分红情况：
现已累计向脱贫监测户分红1086.98万元，其中分年度发放情况为2020年73.20万元（人均279.7元）、2022年105.25万元（人均384元）、2023年333.90万元（人均1263.34元）、2024年360.35万元（人均1472元）、2025年214.29万元（人均757.73元）。</v>
          </cell>
          <cell r="AB106">
            <v>0</v>
          </cell>
          <cell r="AC106" t="str">
            <v>墨脱县农业农村局</v>
          </cell>
        </row>
        <row r="106">
          <cell r="AF106">
            <v>2019</v>
          </cell>
          <cell r="AG106" t="str">
            <v>540423201912014</v>
          </cell>
        </row>
        <row r="107">
          <cell r="E107" t="str">
            <v>墨脱县德兴乡德兴村藤网桥农副产品销售点（挡土墙）项目</v>
          </cell>
          <cell r="F107" t="str">
            <v>德兴乡</v>
          </cell>
          <cell r="G107" t="str">
            <v>德兴村</v>
          </cell>
          <cell r="H107" t="str">
            <v>新建挡土墙 350.05平方米，网围 25.8米，给1500米排水等</v>
          </cell>
          <cell r="I107">
            <v>28.17</v>
          </cell>
          <cell r="J107">
            <v>28.17</v>
          </cell>
          <cell r="K107">
            <v>0</v>
          </cell>
          <cell r="L107">
            <v>28.1695</v>
          </cell>
          <cell r="M107">
            <v>28.1695</v>
          </cell>
          <cell r="N107">
            <v>0</v>
          </cell>
          <cell r="O107" t="str">
            <v>公益类</v>
          </cell>
          <cell r="P107" t="str">
            <v>商贸流通</v>
          </cell>
          <cell r="Q107" t="str">
            <v>巩固</v>
          </cell>
          <cell r="R107" t="str">
            <v>-</v>
          </cell>
          <cell r="S107" t="str">
            <v>-</v>
          </cell>
          <cell r="T107" t="str">
            <v>-</v>
          </cell>
          <cell r="U107" t="str">
            <v>-</v>
          </cell>
          <cell r="V107" t="str">
            <v>-</v>
          </cell>
          <cell r="W107" t="str">
            <v>-</v>
          </cell>
          <cell r="X107" t="str">
            <v>-</v>
          </cell>
          <cell r="Y107" t="str">
            <v>-</v>
          </cell>
          <cell r="Z107" t="str">
            <v>-</v>
          </cell>
          <cell r="AA107" t="str">
            <v>-</v>
          </cell>
          <cell r="AB107" t="str">
            <v>-</v>
          </cell>
          <cell r="AC107" t="str">
            <v>-</v>
          </cell>
        </row>
        <row r="107">
          <cell r="AF107">
            <v>2019</v>
          </cell>
          <cell r="AG107" t="str">
            <v>540423201918014</v>
          </cell>
        </row>
        <row r="108">
          <cell r="E108" t="str">
            <v>墨脱县加热萨乡久当卡搬迁安置点蔬菜大棚、猪舍及牛舍建设项目</v>
          </cell>
          <cell r="F108" t="str">
            <v>墨脱镇</v>
          </cell>
          <cell r="G108" t="str">
            <v>朗杰岗村</v>
          </cell>
          <cell r="H108" t="str">
            <v>核定新建蔬菜大棚1700.08平方米、1#猪舍453.08平方米、2#猪舍509.48平方米、牛舍504.68平方米、排水沟187米、挡土墙1223.09立方米、水泥硬化地面360平方米、3.5m宽混凝土道路1809.5平方米及土石方工程和总平给排水工程等附属工程</v>
          </cell>
          <cell r="I108">
            <v>591.769</v>
          </cell>
          <cell r="J108">
            <v>591.769</v>
          </cell>
          <cell r="K108">
            <v>0</v>
          </cell>
          <cell r="L108">
            <v>576.42</v>
          </cell>
          <cell r="M108">
            <v>576.42</v>
          </cell>
          <cell r="N108">
            <v>0</v>
          </cell>
          <cell r="O108" t="str">
            <v>经营类</v>
          </cell>
          <cell r="P108" t="str">
            <v>设施农业</v>
          </cell>
          <cell r="Q108" t="str">
            <v>巩固</v>
          </cell>
          <cell r="R108" t="str">
            <v>巩固</v>
          </cell>
          <cell r="S108" t="str">
            <v>否</v>
          </cell>
          <cell r="T108" t="str">
            <v>委托运营</v>
          </cell>
          <cell r="U108" t="str">
            <v>私企</v>
          </cell>
          <cell r="V108" t="str">
            <v>林芝鑫海畜业有限公司</v>
          </cell>
          <cell r="W108" t="str">
            <v>是</v>
          </cell>
          <cell r="X108" t="str">
            <v>2023.12</v>
          </cell>
          <cell r="Y108" t="str">
            <v>-</v>
          </cell>
          <cell r="Z108" t="str">
            <v>-</v>
          </cell>
          <cell r="AA108" t="str">
            <v>有现场盘点照片，有情况说明。
朗杰岗村2023年猪圈牛圈分红共40800.00元，覆盖34户每户1200.00元。
朗杰岗村2024年猪圈牛棚分红共49280.00元，覆盖32户每户1540.00元，于2024年1月8日。
朗杰岗村2025年猪圈牛棚分红共61710.00元，覆盖33户每户1870.00元，于2025年1月2日。
朗杰岗村2026年猪圈牛棚分红共61200.00元，覆盖34户每户1800.00元。
截止2026年8月共计分红212990.00元。</v>
          </cell>
          <cell r="AB108">
            <v>0</v>
          </cell>
          <cell r="AC108" t="str">
            <v>墨脱县农业农村局</v>
          </cell>
        </row>
        <row r="108">
          <cell r="AF108">
            <v>2016</v>
          </cell>
          <cell r="AG108" t="str">
            <v>540423201616019</v>
          </cell>
        </row>
        <row r="109">
          <cell r="E109" t="str">
            <v>墨脱县2020年茶叶种植项目（第一期）</v>
          </cell>
          <cell r="F109" t="str">
            <v>达木乡、帮辛乡、格当乡、墨脱镇、德兴乡、背崩乡</v>
          </cell>
          <cell r="G109" t="str">
            <v>达木乡、帮辛乡、格当乡、墨脱镇、德兴乡、背崩乡</v>
          </cell>
          <cell r="H109" t="str">
            <v>茶叶种植1030亩</v>
          </cell>
          <cell r="I109">
            <v>1548.48</v>
          </cell>
          <cell r="J109">
            <v>1548.48</v>
          </cell>
          <cell r="K109">
            <v>0</v>
          </cell>
          <cell r="L109">
            <v>1329.025681</v>
          </cell>
          <cell r="M109">
            <v>1329.025681</v>
          </cell>
          <cell r="N109">
            <v>0</v>
          </cell>
          <cell r="O109" t="str">
            <v>到户类</v>
          </cell>
          <cell r="P109" t="str">
            <v>茶</v>
          </cell>
          <cell r="Q109" t="str">
            <v>巩固</v>
          </cell>
          <cell r="R109" t="str">
            <v>-</v>
          </cell>
          <cell r="S109" t="str">
            <v>-</v>
          </cell>
          <cell r="T109" t="str">
            <v>-</v>
          </cell>
          <cell r="U109" t="str">
            <v>-</v>
          </cell>
          <cell r="V109" t="str">
            <v>-</v>
          </cell>
          <cell r="W109" t="str">
            <v>-</v>
          </cell>
          <cell r="X109" t="str">
            <v>-</v>
          </cell>
          <cell r="Y109" t="str">
            <v>-</v>
          </cell>
          <cell r="Z109" t="str">
            <v>-</v>
          </cell>
          <cell r="AA109" t="str">
            <v>-</v>
          </cell>
          <cell r="AB109" t="str">
            <v>-</v>
          </cell>
          <cell r="AC109" t="str">
            <v>-</v>
          </cell>
        </row>
        <row r="109">
          <cell r="AF109">
            <v>2020</v>
          </cell>
          <cell r="AG109" t="str">
            <v>540423202012015</v>
          </cell>
        </row>
        <row r="110">
          <cell r="E110" t="str">
            <v>墨脱县2020年茶叶种植项目（第二期）</v>
          </cell>
          <cell r="F110" t="str">
            <v>达木乡、帮辛乡、格当乡、墨脱镇、德兴乡、背崩乡</v>
          </cell>
          <cell r="G110" t="str">
            <v>达木乡、帮辛乡、格当乡、墨脱镇、德兴乡、背崩乡</v>
          </cell>
          <cell r="H110" t="str">
            <v>茶叶种植2000亩</v>
          </cell>
          <cell r="I110">
            <v>3000</v>
          </cell>
          <cell r="J110">
            <v>3000</v>
          </cell>
          <cell r="K110">
            <v>0</v>
          </cell>
          <cell r="L110">
            <v>3000</v>
          </cell>
          <cell r="M110">
            <v>3000</v>
          </cell>
          <cell r="N110">
            <v>0</v>
          </cell>
          <cell r="O110" t="str">
            <v>到户类</v>
          </cell>
          <cell r="P110" t="str">
            <v>茶</v>
          </cell>
          <cell r="Q110" t="str">
            <v>巩固</v>
          </cell>
          <cell r="R110" t="str">
            <v>-</v>
          </cell>
          <cell r="S110" t="str">
            <v>-</v>
          </cell>
          <cell r="T110" t="str">
            <v>-</v>
          </cell>
          <cell r="U110" t="str">
            <v>-</v>
          </cell>
          <cell r="V110" t="str">
            <v>-</v>
          </cell>
          <cell r="W110" t="str">
            <v>-</v>
          </cell>
          <cell r="X110" t="str">
            <v>-</v>
          </cell>
          <cell r="Y110" t="str">
            <v>-</v>
          </cell>
          <cell r="Z110" t="str">
            <v>-</v>
          </cell>
          <cell r="AA110" t="str">
            <v>-</v>
          </cell>
          <cell r="AB110" t="str">
            <v>-</v>
          </cell>
          <cell r="AC110" t="str">
            <v>-</v>
          </cell>
        </row>
        <row r="110">
          <cell r="AF110">
            <v>2020</v>
          </cell>
          <cell r="AG110" t="str">
            <v>540423202012016</v>
          </cell>
        </row>
        <row r="111">
          <cell r="E111" t="str">
            <v>2020年墨脱县茶叶种植项目</v>
          </cell>
          <cell r="F111" t="str">
            <v>墨脱县</v>
          </cell>
          <cell r="G111" t="str">
            <v>墨脱县</v>
          </cell>
          <cell r="H111" t="str">
            <v>种植茶叶200亩</v>
          </cell>
          <cell r="I111">
            <v>300</v>
          </cell>
          <cell r="J111">
            <v>300</v>
          </cell>
          <cell r="K111">
            <v>0</v>
          </cell>
          <cell r="L111">
            <v>300</v>
          </cell>
          <cell r="M111">
            <v>300</v>
          </cell>
          <cell r="N111">
            <v>0</v>
          </cell>
          <cell r="O111" t="str">
            <v>到户类</v>
          </cell>
          <cell r="P111" t="str">
            <v>茶</v>
          </cell>
          <cell r="Q111" t="str">
            <v>巩固</v>
          </cell>
          <cell r="R111" t="str">
            <v>-</v>
          </cell>
          <cell r="S111" t="str">
            <v>-</v>
          </cell>
          <cell r="T111" t="str">
            <v>-</v>
          </cell>
          <cell r="U111" t="str">
            <v>-</v>
          </cell>
          <cell r="V111" t="str">
            <v>-</v>
          </cell>
          <cell r="W111" t="str">
            <v>-</v>
          </cell>
          <cell r="X111" t="str">
            <v>-</v>
          </cell>
          <cell r="Y111" t="str">
            <v>-</v>
          </cell>
          <cell r="Z111" t="str">
            <v>-</v>
          </cell>
          <cell r="AA111" t="str">
            <v>-</v>
          </cell>
          <cell r="AB111" t="str">
            <v>-</v>
          </cell>
          <cell r="AC111" t="str">
            <v>-</v>
          </cell>
        </row>
        <row r="111">
          <cell r="AF111">
            <v>2020</v>
          </cell>
          <cell r="AG111" t="str">
            <v>540423202012017</v>
          </cell>
        </row>
        <row r="112">
          <cell r="E112" t="str">
            <v>墨脱县德兴乡荷扎村产业配套设施项目</v>
          </cell>
          <cell r="F112" t="str">
            <v>德兴乡</v>
          </cell>
          <cell r="G112" t="str">
            <v>荷扎村</v>
          </cell>
          <cell r="H112" t="str">
            <v>修建茶叶基地道路4公里</v>
          </cell>
          <cell r="I112">
            <v>1000</v>
          </cell>
          <cell r="J112">
            <v>0</v>
          </cell>
          <cell r="K112">
            <v>1000</v>
          </cell>
          <cell r="L112">
            <v>1000</v>
          </cell>
          <cell r="M112">
            <v>0</v>
          </cell>
          <cell r="N112">
            <v>1000</v>
          </cell>
          <cell r="O112" t="str">
            <v>公益类</v>
          </cell>
          <cell r="P112" t="str">
            <v>茶</v>
          </cell>
          <cell r="Q112" t="str">
            <v>巩固</v>
          </cell>
          <cell r="R112" t="str">
            <v>-</v>
          </cell>
          <cell r="S112" t="str">
            <v>-</v>
          </cell>
          <cell r="T112" t="str">
            <v>-</v>
          </cell>
          <cell r="U112" t="str">
            <v>-</v>
          </cell>
          <cell r="V112" t="str">
            <v>-</v>
          </cell>
          <cell r="W112" t="str">
            <v>-</v>
          </cell>
          <cell r="X112" t="str">
            <v>-</v>
          </cell>
          <cell r="Y112" t="str">
            <v>-</v>
          </cell>
          <cell r="Z112" t="str">
            <v>-</v>
          </cell>
          <cell r="AA112" t="str">
            <v>-</v>
          </cell>
          <cell r="AB112" t="str">
            <v>-</v>
          </cell>
          <cell r="AC112" t="str">
            <v>-</v>
          </cell>
        </row>
        <row r="112">
          <cell r="AF112">
            <v>2022</v>
          </cell>
          <cell r="AG112" t="str">
            <v>540423202212018</v>
          </cell>
        </row>
        <row r="113">
          <cell r="E113" t="str">
            <v>墨脱县背崩乡、达木乡、墨脱镇等茶叶种植项目</v>
          </cell>
          <cell r="F113" t="str">
            <v>背崩乡、达木乡、墨脱镇</v>
          </cell>
          <cell r="G113" t="str">
            <v>背崩乡、达木乡、墨脱镇</v>
          </cell>
          <cell r="H113" t="str">
            <v>新开茶场2000亩及后续管理费</v>
          </cell>
          <cell r="I113">
            <v>333.14</v>
          </cell>
          <cell r="J113">
            <v>333.14</v>
          </cell>
          <cell r="K113">
            <v>0</v>
          </cell>
          <cell r="L113">
            <v>333.14</v>
          </cell>
          <cell r="M113">
            <v>333.14</v>
          </cell>
          <cell r="N113">
            <v>0</v>
          </cell>
          <cell r="O113" t="str">
            <v>到户类</v>
          </cell>
          <cell r="P113" t="str">
            <v>茶</v>
          </cell>
          <cell r="Q113" t="str">
            <v>巩固</v>
          </cell>
          <cell r="R113" t="str">
            <v>-</v>
          </cell>
          <cell r="S113" t="str">
            <v>-</v>
          </cell>
          <cell r="T113" t="str">
            <v>-</v>
          </cell>
          <cell r="U113" t="str">
            <v>-</v>
          </cell>
          <cell r="V113" t="str">
            <v>-</v>
          </cell>
          <cell r="W113" t="str">
            <v>-</v>
          </cell>
          <cell r="X113" t="str">
            <v>-</v>
          </cell>
          <cell r="Y113" t="str">
            <v>-</v>
          </cell>
          <cell r="Z113" t="str">
            <v>-</v>
          </cell>
          <cell r="AA113" t="str">
            <v>-</v>
          </cell>
          <cell r="AB113" t="str">
            <v>-</v>
          </cell>
          <cell r="AC113" t="str">
            <v>-</v>
          </cell>
        </row>
        <row r="113">
          <cell r="AF113">
            <v>2020</v>
          </cell>
          <cell r="AG113" t="str">
            <v>540423202012019</v>
          </cell>
        </row>
        <row r="114">
          <cell r="E114" t="str">
            <v>墨脱县2021年茶叶种植项目</v>
          </cell>
          <cell r="F114" t="str">
            <v>墨脱县</v>
          </cell>
          <cell r="G114" t="str">
            <v>墨脱县各乡镇</v>
          </cell>
          <cell r="H114" t="str">
            <v>墨脱县各乡镇茶叶种植391亩</v>
          </cell>
          <cell r="I114">
            <v>587.31</v>
          </cell>
          <cell r="J114">
            <v>587.31</v>
          </cell>
          <cell r="K114">
            <v>0</v>
          </cell>
          <cell r="L114">
            <v>587.31</v>
          </cell>
          <cell r="M114">
            <v>587.31</v>
          </cell>
          <cell r="N114">
            <v>0</v>
          </cell>
          <cell r="O114" t="str">
            <v>到户类</v>
          </cell>
          <cell r="P114" t="str">
            <v>茶</v>
          </cell>
          <cell r="Q114" t="str">
            <v>巩固</v>
          </cell>
          <cell r="R114" t="str">
            <v>-</v>
          </cell>
          <cell r="S114" t="str">
            <v>-</v>
          </cell>
          <cell r="T114" t="str">
            <v>-</v>
          </cell>
          <cell r="U114" t="str">
            <v>-</v>
          </cell>
          <cell r="V114" t="str">
            <v>-</v>
          </cell>
          <cell r="W114" t="str">
            <v>-</v>
          </cell>
          <cell r="X114" t="str">
            <v>-</v>
          </cell>
          <cell r="Y114" t="str">
            <v>-</v>
          </cell>
          <cell r="Z114" t="str">
            <v>-</v>
          </cell>
          <cell r="AA114" t="str">
            <v>-</v>
          </cell>
          <cell r="AB114" t="str">
            <v>-</v>
          </cell>
          <cell r="AC114" t="str">
            <v>-</v>
          </cell>
        </row>
        <row r="114">
          <cell r="AF114">
            <v>2021</v>
          </cell>
          <cell r="AG114" t="str">
            <v>540423202112020</v>
          </cell>
        </row>
        <row r="115">
          <cell r="E115" t="str">
            <v>墨脱县达木乡茶叶杀青点建设项目</v>
          </cell>
          <cell r="F115" t="str">
            <v>墨脱县城乡振兴产业有限公司</v>
          </cell>
          <cell r="G115" t="str">
            <v>卡布村</v>
          </cell>
          <cell r="H115" t="str">
            <v>核定新建茶叶杀青点加工厂1163.52平方米、硬化工程586.33平方米、围墙138.98米、挡土墙1124.4立方米、大门1座、土方石工程及总体电气工程和给排水工程等。</v>
          </cell>
          <cell r="I115">
            <v>1000</v>
          </cell>
          <cell r="J115">
            <v>1000</v>
          </cell>
          <cell r="K115">
            <v>0</v>
          </cell>
          <cell r="L115">
            <v>853.962452</v>
          </cell>
          <cell r="M115">
            <v>853.962452</v>
          </cell>
          <cell r="N115">
            <v>0</v>
          </cell>
          <cell r="O115" t="str">
            <v>经营类</v>
          </cell>
          <cell r="P115" t="str">
            <v>茶</v>
          </cell>
          <cell r="Q115" t="str">
            <v>巩固</v>
          </cell>
          <cell r="R115" t="str">
            <v>盘活</v>
          </cell>
          <cell r="S115" t="str">
            <v>是</v>
          </cell>
          <cell r="T115" t="str">
            <v>委托运营</v>
          </cell>
          <cell r="U115" t="str">
            <v>国企</v>
          </cell>
          <cell r="V115" t="str">
            <v>林芝墨脱单丛茶业有限公司</v>
          </cell>
          <cell r="W115" t="str">
            <v>是</v>
          </cell>
          <cell r="X115">
            <v>2024.03</v>
          </cell>
          <cell r="Y115" t="str">
            <v>20年</v>
          </cell>
          <cell r="Z115" t="str">
            <v>租赁内容：该房屋坐落于墨脱县达木乡达木村，该房屋为：新建茶叶加工厂1163.51平方米、硬化工程586.33平方米、围墙138.98米，挡土墙1124.4立方米，大门1座，土石方工程及总体电气工程和总体给排水工程等相关附属设施工程。现已简易装修，该房屋未设定抵押。
租赁用途：以茶叶加工厂形式经营。</v>
          </cell>
        </row>
        <row r="115">
          <cell r="AB115">
            <v>0</v>
          </cell>
          <cell r="AC115" t="str">
            <v>墨脱县农业农村局</v>
          </cell>
        </row>
        <row r="115">
          <cell r="AF115">
            <v>2021</v>
          </cell>
          <cell r="AG115" t="str">
            <v>540423202112021</v>
          </cell>
        </row>
        <row r="116">
          <cell r="E116" t="str">
            <v>墨脱县格当乡茶叶杀青点建设项目</v>
          </cell>
          <cell r="F116" t="str">
            <v>墨脱县城乡振兴产业有限公司</v>
          </cell>
          <cell r="G116" t="str">
            <v>占根卡村</v>
          </cell>
          <cell r="H116" t="str">
            <v>新建茶叶加工厂1147.84平方米、消防水池及泵房193.39平方米、硬化工程1783.28平方米、挡土墙1150.34立方米、围墙236米、大门1座及土方石工程、总平电气和总平给排水工程等。</v>
          </cell>
          <cell r="I116">
            <v>1000</v>
          </cell>
          <cell r="J116">
            <v>1000</v>
          </cell>
          <cell r="K116">
            <v>0</v>
          </cell>
          <cell r="L116">
            <v>727.091303</v>
          </cell>
          <cell r="M116">
            <v>727.091303</v>
          </cell>
          <cell r="N116">
            <v>0</v>
          </cell>
          <cell r="O116" t="str">
            <v>经营类</v>
          </cell>
          <cell r="P116" t="str">
            <v>茶</v>
          </cell>
          <cell r="Q116" t="str">
            <v>巩固</v>
          </cell>
          <cell r="R116" t="str">
            <v>盘活</v>
          </cell>
          <cell r="S116" t="str">
            <v>否</v>
          </cell>
          <cell r="T116" t="str">
            <v>-</v>
          </cell>
          <cell r="U116" t="str">
            <v>-</v>
          </cell>
          <cell r="V116" t="str">
            <v>-</v>
          </cell>
          <cell r="W116" t="str">
            <v>-</v>
          </cell>
          <cell r="X116" t="str">
            <v>-</v>
          </cell>
          <cell r="Y116" t="str">
            <v>-</v>
          </cell>
          <cell r="Z116" t="str">
            <v>-</v>
          </cell>
          <cell r="AA116" t="str">
            <v>-</v>
          </cell>
          <cell r="AB116">
            <v>0</v>
          </cell>
          <cell r="AC116" t="str">
            <v>墨脱县农业农村局</v>
          </cell>
        </row>
        <row r="116">
          <cell r="AF116">
            <v>2021</v>
          </cell>
          <cell r="AG116" t="str">
            <v>540423202112022</v>
          </cell>
        </row>
        <row r="117">
          <cell r="E117" t="str">
            <v>墨脱县帮辛乡茶叶杀青点建设项目</v>
          </cell>
          <cell r="F117" t="str">
            <v>墨脱县城乡振兴产业有限公司</v>
          </cell>
          <cell r="G117" t="str">
            <v>帮辛村</v>
          </cell>
          <cell r="H117" t="str">
            <v>新建茶叶加工厂1163.51平方米、硬化工程461.16平方米、道路工程356.93平方米、围墙162.87米、挡土墙1040.1立方米、大门1座，土方石工程及其他附属设施</v>
          </cell>
          <cell r="I117">
            <v>1000</v>
          </cell>
          <cell r="J117">
            <v>1000</v>
          </cell>
          <cell r="K117">
            <v>0</v>
          </cell>
          <cell r="L117">
            <v>820.779437</v>
          </cell>
          <cell r="M117">
            <v>820.779437</v>
          </cell>
          <cell r="N117">
            <v>0</v>
          </cell>
          <cell r="O117" t="str">
            <v>经营类</v>
          </cell>
          <cell r="P117" t="str">
            <v>茶</v>
          </cell>
          <cell r="Q117" t="str">
            <v>巩固</v>
          </cell>
          <cell r="R117" t="str">
            <v>调整</v>
          </cell>
          <cell r="S117" t="str">
            <v>否</v>
          </cell>
          <cell r="T117" t="str">
            <v>-</v>
          </cell>
          <cell r="U117" t="str">
            <v>-</v>
          </cell>
          <cell r="V117" t="str">
            <v>-</v>
          </cell>
          <cell r="W117" t="str">
            <v>-</v>
          </cell>
          <cell r="X117" t="str">
            <v>-</v>
          </cell>
          <cell r="Y117" t="str">
            <v>-</v>
          </cell>
          <cell r="Z117" t="str">
            <v>-</v>
          </cell>
          <cell r="AA117" t="str">
            <v>-</v>
          </cell>
          <cell r="AB117">
            <v>0</v>
          </cell>
          <cell r="AC117" t="str">
            <v>墨脱县农业农村局</v>
          </cell>
          <cell r="AD117" t="str">
            <v>上三乡搬迁调整项目</v>
          </cell>
        </row>
        <row r="117">
          <cell r="AF117">
            <v>2021</v>
          </cell>
          <cell r="AG117" t="str">
            <v>540423202112023</v>
          </cell>
        </row>
        <row r="118">
          <cell r="E118" t="str">
            <v>墨脱县背崩乡背崩村茶叶加工厂建设项目</v>
          </cell>
          <cell r="F118" t="str">
            <v>墨脱县城乡振兴产业有限公司</v>
          </cell>
          <cell r="G118" t="str">
            <v>背崩村</v>
          </cell>
          <cell r="H118" t="str">
            <v>新建茶叶加工厂3698.74平方米、道路硬化526.64平方米、硬质铺地1072.32平方米、挡土墙1018.8立方米、绿化工程599.23平方米、围墙170.94米、大门1座、引水管网1200米、排水沟146.04米土石方工程及室外电气工程和总体给排水工程等附属工程。</v>
          </cell>
          <cell r="I118">
            <v>1888.7</v>
          </cell>
          <cell r="J118">
            <v>1888.7</v>
          </cell>
          <cell r="K118">
            <v>0</v>
          </cell>
          <cell r="L118">
            <v>1876.832901</v>
          </cell>
          <cell r="M118">
            <v>1876.832901</v>
          </cell>
          <cell r="N118">
            <v>0</v>
          </cell>
          <cell r="O118" t="str">
            <v>经营类</v>
          </cell>
          <cell r="P118" t="str">
            <v>茶</v>
          </cell>
          <cell r="Q118" t="str">
            <v>巩固</v>
          </cell>
          <cell r="R118" t="str">
            <v>调整</v>
          </cell>
          <cell r="S118" t="str">
            <v>是</v>
          </cell>
          <cell r="T118" t="str">
            <v>委托运营</v>
          </cell>
          <cell r="U118" t="str">
            <v>私企</v>
          </cell>
          <cell r="V118" t="str">
            <v>林芝市墨脱茶叶有限公司</v>
          </cell>
          <cell r="W118" t="str">
            <v>是</v>
          </cell>
          <cell r="X118">
            <v>2024.04</v>
          </cell>
          <cell r="Y118" t="str">
            <v>1年</v>
          </cell>
          <cell r="Z118" t="str">
            <v>租赁内容：该房屋坐落于墨脱县背崩乡背崩村，该房屋为:新建茶叶加工厂3698.74平方米、绿化工程599.23平方米、道路
硬化工程526.64平方米、硬质铺地1072.32平方米、及总体给排水、总体电气工程等。
租赁用途：以茶叶加工厂形式经营。</v>
          </cell>
        </row>
        <row r="118">
          <cell r="AB118">
            <v>0</v>
          </cell>
          <cell r="AC118" t="str">
            <v>墨脱县农业农村局</v>
          </cell>
        </row>
        <row r="118">
          <cell r="AF118">
            <v>2021</v>
          </cell>
          <cell r="AG118" t="str">
            <v>540423202112024</v>
          </cell>
        </row>
        <row r="119">
          <cell r="E119" t="str">
            <v>背崩乡格林村乡村旅游发展茶叶基地建设汽车帐篷营地项目</v>
          </cell>
          <cell r="F119" t="str">
            <v>甘登乡</v>
          </cell>
          <cell r="G119" t="str">
            <v>格林村</v>
          </cell>
          <cell r="H119" t="str">
            <v>核定新建木栈道987.33米，观景台1座及垃圾桶等工程。</v>
          </cell>
          <cell r="I119">
            <v>449.22</v>
          </cell>
          <cell r="J119">
            <v>449.22</v>
          </cell>
          <cell r="K119">
            <v>0</v>
          </cell>
          <cell r="L119">
            <v>449.22</v>
          </cell>
          <cell r="M119">
            <v>449.22</v>
          </cell>
          <cell r="N119">
            <v>0</v>
          </cell>
          <cell r="O119" t="str">
            <v>公益类</v>
          </cell>
          <cell r="P119" t="str">
            <v>茶</v>
          </cell>
          <cell r="Q119" t="str">
            <v>巩固</v>
          </cell>
          <cell r="R119" t="str">
            <v>-</v>
          </cell>
          <cell r="S119" t="str">
            <v>-</v>
          </cell>
          <cell r="T119" t="str">
            <v>-</v>
          </cell>
          <cell r="U119" t="str">
            <v>-</v>
          </cell>
          <cell r="V119" t="str">
            <v>-</v>
          </cell>
          <cell r="W119" t="str">
            <v>-</v>
          </cell>
          <cell r="X119" t="str">
            <v>-</v>
          </cell>
          <cell r="Y119" t="str">
            <v>-</v>
          </cell>
          <cell r="Z119" t="str">
            <v>-</v>
          </cell>
          <cell r="AA119" t="str">
            <v>-</v>
          </cell>
          <cell r="AB119" t="str">
            <v>-</v>
          </cell>
          <cell r="AC119" t="str">
            <v>-</v>
          </cell>
        </row>
        <row r="119">
          <cell r="AF119">
            <v>2021</v>
          </cell>
          <cell r="AG119" t="str">
            <v>540423202112025</v>
          </cell>
        </row>
        <row r="120">
          <cell r="E120" t="str">
            <v>墨脱县背崩乡格林村茶旅融合产业发展项目</v>
          </cell>
          <cell r="F120" t="str">
            <v>甘登乡</v>
          </cell>
          <cell r="G120" t="str">
            <v>格林村</v>
          </cell>
          <cell r="H120" t="str">
            <v>地块1#:游客服务中心砼硬化569.59平方米，游客服务中心用地挖方206.97立方米，局部混凝土硬化201.08平方米及给排水、电气、建筑、装饰等工程;地块2#:新建垃圾池16.45平方米，场地平整|2028.24平方米及人行道、观景亭等附属设施;地块3#:新进轻奢小屋180.15平方米、厕所59.40平方米，场地平整4550.13平方米、铁艺大门2座，新建网围栏741.55米及给排水、电气、装饰等工程;地块4#场地平整900.51平方米、浆砌毛石排水沟145.11米等附属设施;地块5#场地平整654.34平方米、浆砌毛石排水沟104.59米;地块6#健身区硬化817.54平方米、浆砌毛石排水沟78.74米、砌砖花池50平方米、健身器材8套等附属设施。</v>
          </cell>
          <cell r="I120">
            <v>1264.930913</v>
          </cell>
          <cell r="J120">
            <v>1130.7</v>
          </cell>
          <cell r="K120">
            <v>134.230913</v>
          </cell>
          <cell r="L120">
            <v>1264.930913</v>
          </cell>
          <cell r="M120">
            <v>1130.7</v>
          </cell>
          <cell r="N120">
            <v>134.230913</v>
          </cell>
          <cell r="O120" t="str">
            <v>经营类</v>
          </cell>
          <cell r="P120" t="str">
            <v>茶</v>
          </cell>
          <cell r="Q120" t="str">
            <v>巩固</v>
          </cell>
          <cell r="R120" t="str">
            <v>巩固</v>
          </cell>
          <cell r="S120" t="str">
            <v>是</v>
          </cell>
          <cell r="T120" t="str">
            <v>委托运营</v>
          </cell>
          <cell r="U120" t="str">
            <v>私企</v>
          </cell>
          <cell r="V120" t="str">
            <v>1：西藏墨脱极致秘境旅游发展有限公司
2：西藏林芝墨脱十宝茶叶有限公司</v>
          </cell>
          <cell r="W120" t="str">
            <v>是</v>
          </cell>
          <cell r="X120" t="str">
            <v>1：2024.08
2：2024.08</v>
          </cell>
          <cell r="Y120" t="str">
            <v>1：5年
2：5年</v>
          </cell>
          <cell r="Z120" t="str">
            <v>1：
租赁内容：格林村小村庄康养中心
租赁用途：格林村小村庄旅游项目的开发、餐饮、名宿的经营、门巴文化的展示等。
2：
租赁内容：格林村游客中心一楼
租赁用途：格林村游客中心一楼（除餐厅）打造村企合作的墨脱十宝店，包括但不限于格林村茶叶展销、农副产品展销、门巴文创产品经营等。</v>
          </cell>
          <cell r="AA120" t="str">
            <v>有现场照片。
一、格林村村集体集中分红情况：
1、2023年3月2日分红2022年度99200.00元，覆盖32户每户3100.00元。（按户分红）
2、2024年1月11日分红2023年度99600.00元，覆盖32户每户3112.5元。（按户分红）
3、2025年1月4日分红2024年度70000.00元，覆盖32户每户2187.5元。（按户分红）
4、2026年2月13日分红2025年度79414.00元，覆盖32户118人每人673元。补发2024年个人分红636元。（按个人分红）
5、2026年2月13日分红2025年度120000.00元，覆盖32户每户3750.00元。（按户分红）
二、该项目单独统计分红情况：
1、2024年1月29日分红2023年度个人分红共计73859.00元，覆盖116人。
2、2025年1月4日分红2024年度个人分红共计86000.00元，覆盖115人。</v>
          </cell>
          <cell r="AB120">
            <v>0</v>
          </cell>
          <cell r="AC120" t="str">
            <v>墨脱县农业农村局</v>
          </cell>
        </row>
        <row r="120">
          <cell r="AF120">
            <v>2021</v>
          </cell>
          <cell r="AG120" t="str">
            <v>540423202112026</v>
          </cell>
        </row>
        <row r="121">
          <cell r="E121" t="str">
            <v>背崩乡背崩村茶产业配套基础设施建设项目</v>
          </cell>
          <cell r="F121" t="str">
            <v>墨脱县城乡振兴产业有限公司</v>
          </cell>
          <cell r="G121" t="str">
            <v>背崩村</v>
          </cell>
          <cell r="H121" t="str">
            <v>新建长1380.107米，路基宽度3.5米，路面宽度3米的基础设施及其他配套项目</v>
          </cell>
          <cell r="I121">
            <v>314.06</v>
          </cell>
          <cell r="J121">
            <v>314.06</v>
          </cell>
          <cell r="K121">
            <v>0</v>
          </cell>
          <cell r="L121">
            <v>303.55</v>
          </cell>
          <cell r="M121">
            <v>303.55</v>
          </cell>
          <cell r="N121">
            <v>0</v>
          </cell>
          <cell r="O121" t="str">
            <v>公益类</v>
          </cell>
          <cell r="P121" t="str">
            <v>茶</v>
          </cell>
          <cell r="Q121" t="str">
            <v>巩固</v>
          </cell>
          <cell r="R121" t="str">
            <v>-</v>
          </cell>
          <cell r="S121" t="str">
            <v>-</v>
          </cell>
          <cell r="T121" t="str">
            <v>-</v>
          </cell>
          <cell r="U121" t="str">
            <v>-</v>
          </cell>
          <cell r="V121" t="str">
            <v>-</v>
          </cell>
          <cell r="W121" t="str">
            <v>-</v>
          </cell>
          <cell r="X121" t="str">
            <v>-</v>
          </cell>
          <cell r="Y121" t="str">
            <v>-</v>
          </cell>
          <cell r="Z121" t="str">
            <v>-</v>
          </cell>
          <cell r="AA121" t="str">
            <v>-</v>
          </cell>
          <cell r="AB121" t="str">
            <v>-</v>
          </cell>
          <cell r="AC121" t="str">
            <v>-</v>
          </cell>
        </row>
        <row r="121">
          <cell r="AF121">
            <v>2021</v>
          </cell>
          <cell r="AG121" t="str">
            <v>540423202112027</v>
          </cell>
        </row>
        <row r="122">
          <cell r="E122" t="str">
            <v>墨脱镇果果塘茶产业配套基础设施建设项目</v>
          </cell>
          <cell r="F122" t="str">
            <v>墨脱镇</v>
          </cell>
          <cell r="G122" t="str">
            <v>亚让村</v>
          </cell>
          <cell r="H122" t="str">
            <v>新建长417.966米，宽度3米，两侧设土路肩0.25米的基础设施及其他配套项目</v>
          </cell>
          <cell r="I122">
            <v>47.82</v>
          </cell>
          <cell r="J122">
            <v>47.82</v>
          </cell>
          <cell r="K122">
            <v>0</v>
          </cell>
          <cell r="L122">
            <v>47.82</v>
          </cell>
          <cell r="M122">
            <v>47.82</v>
          </cell>
          <cell r="N122">
            <v>0</v>
          </cell>
          <cell r="O122" t="str">
            <v>公益类</v>
          </cell>
          <cell r="P122" t="str">
            <v>茶</v>
          </cell>
          <cell r="Q122" t="str">
            <v>巩固</v>
          </cell>
          <cell r="R122" t="str">
            <v>-</v>
          </cell>
          <cell r="S122" t="str">
            <v>-</v>
          </cell>
          <cell r="T122" t="str">
            <v>-</v>
          </cell>
          <cell r="U122" t="str">
            <v>-</v>
          </cell>
          <cell r="V122" t="str">
            <v>-</v>
          </cell>
          <cell r="W122" t="str">
            <v>-</v>
          </cell>
          <cell r="X122" t="str">
            <v>-</v>
          </cell>
          <cell r="Y122" t="str">
            <v>-</v>
          </cell>
          <cell r="Z122" t="str">
            <v>-</v>
          </cell>
          <cell r="AA122" t="str">
            <v>-</v>
          </cell>
          <cell r="AB122" t="str">
            <v>-</v>
          </cell>
          <cell r="AC122" t="str">
            <v>-</v>
          </cell>
        </row>
        <row r="122">
          <cell r="AF122">
            <v>2021</v>
          </cell>
          <cell r="AG122" t="str">
            <v>540423202112028</v>
          </cell>
        </row>
        <row r="123">
          <cell r="E123" t="str">
            <v>墨脱县背崩乡格林村茶产业配套设施项目</v>
          </cell>
          <cell r="F123" t="str">
            <v>甘登乡</v>
          </cell>
          <cell r="G123" t="str">
            <v>格林村</v>
          </cell>
          <cell r="H123" t="str">
            <v>新建道路硬化工程3222.36平方米、挡土墙2000.8立方米、游步道25500平方米、排水沟1370米、波形护栏450米、总体附属工程等。</v>
          </cell>
          <cell r="I123">
            <v>500</v>
          </cell>
          <cell r="J123">
            <v>500</v>
          </cell>
          <cell r="K123">
            <v>0</v>
          </cell>
          <cell r="L123">
            <v>424.602655</v>
          </cell>
          <cell r="M123">
            <v>424.602655</v>
          </cell>
          <cell r="N123">
            <v>0</v>
          </cell>
          <cell r="O123" t="str">
            <v>公益类</v>
          </cell>
          <cell r="P123" t="str">
            <v>茶</v>
          </cell>
          <cell r="Q123" t="str">
            <v>巩固</v>
          </cell>
          <cell r="R123" t="str">
            <v>-</v>
          </cell>
          <cell r="S123" t="str">
            <v>-</v>
          </cell>
          <cell r="T123" t="str">
            <v>-</v>
          </cell>
          <cell r="U123" t="str">
            <v>-</v>
          </cell>
          <cell r="V123" t="str">
            <v>-</v>
          </cell>
          <cell r="W123" t="str">
            <v>-</v>
          </cell>
          <cell r="X123" t="str">
            <v>-</v>
          </cell>
          <cell r="Y123" t="str">
            <v>-</v>
          </cell>
          <cell r="Z123" t="str">
            <v>-</v>
          </cell>
          <cell r="AA123" t="str">
            <v>-</v>
          </cell>
          <cell r="AB123" t="str">
            <v>-</v>
          </cell>
          <cell r="AC123" t="str">
            <v>-</v>
          </cell>
        </row>
        <row r="123">
          <cell r="AF123">
            <v>2021</v>
          </cell>
          <cell r="AG123" t="str">
            <v>540423202112029</v>
          </cell>
        </row>
        <row r="124">
          <cell r="E124" t="str">
            <v>墨脱县格当乡菌种厂和产品初加工厂项目</v>
          </cell>
          <cell r="F124" t="str">
            <v>格当乡</v>
          </cell>
          <cell r="G124" t="str">
            <v>格当村</v>
          </cell>
          <cell r="H124" t="str">
            <v>核定新建加工厂798.66平方米、硬化工程396.72平方米、挡土墙210.48立方米、土石方工程及总体电气工程和总体给排水工程等相关附属工程</v>
          </cell>
          <cell r="I124">
            <v>300</v>
          </cell>
          <cell r="J124">
            <v>300</v>
          </cell>
          <cell r="K124">
            <v>0</v>
          </cell>
          <cell r="L124">
            <v>251.093624</v>
          </cell>
          <cell r="M124">
            <v>251.093624</v>
          </cell>
          <cell r="N124">
            <v>0</v>
          </cell>
          <cell r="O124" t="str">
            <v>经营类</v>
          </cell>
          <cell r="P124" t="str">
            <v>其他</v>
          </cell>
          <cell r="Q124" t="str">
            <v>巩固</v>
          </cell>
          <cell r="R124" t="str">
            <v>巩固</v>
          </cell>
        </row>
        <row r="124">
          <cell r="AB124">
            <v>0</v>
          </cell>
          <cell r="AC124" t="str">
            <v>墨脱县农业农村局</v>
          </cell>
        </row>
        <row r="124">
          <cell r="AF124">
            <v>2021</v>
          </cell>
          <cell r="AG124" t="str">
            <v>540423202119020</v>
          </cell>
        </row>
        <row r="125">
          <cell r="E125" t="str">
            <v>墨脱县背崩乡格林村民宿打造项目</v>
          </cell>
          <cell r="F125" t="str">
            <v>甘登乡</v>
          </cell>
          <cell r="G125" t="str">
            <v>格林村</v>
          </cell>
          <cell r="H125" t="str">
            <v>改造民宿1125.48平方米(共6栋，单栋改造面积187.58平方米)、餐厅200.8平方米;购置定制洗手台套装21.6平方米、双人床含床垫12个、客房单人床24个、沙发24个、电视桌24个、实木衣架24个、餐桌8个、圆桌8个、收银台1个、装饰画68套、窗帘1800平方米、液晶电视24个等设备</v>
          </cell>
          <cell r="I125">
            <v>317.74</v>
          </cell>
          <cell r="J125">
            <v>300</v>
          </cell>
          <cell r="K125">
            <v>17.74</v>
          </cell>
          <cell r="L125">
            <v>306.868766</v>
          </cell>
          <cell r="M125">
            <v>300</v>
          </cell>
          <cell r="N125">
            <v>6.868766</v>
          </cell>
          <cell r="O125" t="str">
            <v>经营类</v>
          </cell>
          <cell r="P125" t="str">
            <v>乡村旅游</v>
          </cell>
          <cell r="Q125" t="str">
            <v>巩固</v>
          </cell>
          <cell r="R125" t="str">
            <v>巩固</v>
          </cell>
          <cell r="S125" t="str">
            <v>-</v>
          </cell>
          <cell r="T125" t="str">
            <v>-</v>
          </cell>
          <cell r="U125" t="str">
            <v>-</v>
          </cell>
          <cell r="V125" t="str">
            <v>-</v>
          </cell>
          <cell r="W125" t="str">
            <v>-</v>
          </cell>
          <cell r="X125" t="str">
            <v>-</v>
          </cell>
          <cell r="Y125" t="str">
            <v>-</v>
          </cell>
          <cell r="Z125" t="str">
            <v>-</v>
          </cell>
          <cell r="AA125" t="str">
            <v>-</v>
          </cell>
          <cell r="AB125" t="str">
            <v>-</v>
          </cell>
          <cell r="AC125" t="str">
            <v>-</v>
          </cell>
        </row>
        <row r="125">
          <cell r="AF125">
            <v>2021</v>
          </cell>
          <cell r="AG125" t="str">
            <v>540423202117020</v>
          </cell>
        </row>
        <row r="126">
          <cell r="E126" t="str">
            <v>墨脱县背崩乡地东村边境旅游产业项目</v>
          </cell>
          <cell r="F126" t="str">
            <v>背崩乡</v>
          </cell>
          <cell r="G126" t="str">
            <v>地东村</v>
          </cell>
          <cell r="H126" t="str">
            <v>新建集体经济综合楼809.2平方米及给排水、强弱电等附属工程</v>
          </cell>
          <cell r="I126">
            <v>364.17</v>
          </cell>
          <cell r="J126">
            <v>229.321</v>
          </cell>
          <cell r="K126">
            <v>134.849</v>
          </cell>
          <cell r="L126">
            <v>350.192395</v>
          </cell>
          <cell r="M126">
            <v>229.321</v>
          </cell>
          <cell r="N126">
            <v>120.871395</v>
          </cell>
          <cell r="O126" t="str">
            <v>经营类</v>
          </cell>
          <cell r="P126" t="str">
            <v>乡村旅游</v>
          </cell>
          <cell r="Q126" t="str">
            <v>巩固</v>
          </cell>
          <cell r="R126" t="str">
            <v>巩固</v>
          </cell>
          <cell r="S126" t="str">
            <v>是</v>
          </cell>
          <cell r="T126" t="str">
            <v>委托运营</v>
          </cell>
          <cell r="U126" t="str">
            <v>国企</v>
          </cell>
          <cell r="V126" t="str">
            <v>长江勘测规划设计研究有限责任公司</v>
          </cell>
          <cell r="W126" t="str">
            <v>是</v>
          </cell>
          <cell r="X126">
            <v>2026.07</v>
          </cell>
          <cell r="Y126" t="str">
            <v>1年</v>
          </cell>
          <cell r="Z126" t="str">
            <v>租赁内容：坐落于西藏林芝市墨脱县背崩乡地东村，建筑面积1618.4㎡，出租建筑面积1618.4㎡。以及地东村的村委会所属农家乐周边坡地（占地面积1300㎡）。
租赁用途：居住、办公。</v>
          </cell>
          <cell r="AA126" t="str">
            <v>有现场照片。
背崩乡地东村分红情况：
2023-2024年集资房分红总额192535.2元，覆盖135户594人，于2025年6月18日发放。
2024年第一次分红总额518136元，每人872元，覆盖594人，司机168元，于2025年6月18日发放。
2024年第二次分红总额502046元，每人845元，覆盖594人，司机116元。</v>
          </cell>
          <cell r="AB126">
            <v>0</v>
          </cell>
          <cell r="AC126" t="str">
            <v>墨脱县农业农村局</v>
          </cell>
        </row>
        <row r="126">
          <cell r="AF126">
            <v>2021</v>
          </cell>
          <cell r="AG126" t="str">
            <v>540423202117021</v>
          </cell>
        </row>
        <row r="127">
          <cell r="E127" t="str">
            <v>墨脱县格当乡各村菌类种植基地建设项目</v>
          </cell>
          <cell r="F127" t="str">
            <v>格当乡、加热萨乡</v>
          </cell>
          <cell r="G127" t="str">
            <v>格当村、占根卡村、桑珍卡村、布龙村、德吉村、加热萨乡多龙岗村</v>
          </cell>
          <cell r="H127" t="str">
            <v>新建菌种种植钢架温室大棚30座（单座320平方米）及附属设施（含配套遮阳设施、土壤改良、喷水系统及菌包摆放架等相关设施设备）。</v>
          </cell>
          <cell r="I127">
            <v>600</v>
          </cell>
          <cell r="J127">
            <v>600</v>
          </cell>
          <cell r="K127">
            <v>0</v>
          </cell>
          <cell r="L127">
            <v>600</v>
          </cell>
          <cell r="M127">
            <v>600</v>
          </cell>
          <cell r="N127">
            <v>0</v>
          </cell>
          <cell r="O127" t="str">
            <v>到户类</v>
          </cell>
          <cell r="P127" t="str">
            <v>其他</v>
          </cell>
          <cell r="Q127" t="str">
            <v>巩固</v>
          </cell>
          <cell r="R127" t="str">
            <v>-</v>
          </cell>
          <cell r="S127" t="str">
            <v>-</v>
          </cell>
          <cell r="T127" t="str">
            <v>-</v>
          </cell>
          <cell r="U127" t="str">
            <v>-</v>
          </cell>
          <cell r="V127" t="str">
            <v>-</v>
          </cell>
          <cell r="W127" t="str">
            <v>-</v>
          </cell>
          <cell r="X127" t="str">
            <v>-</v>
          </cell>
          <cell r="Y127" t="str">
            <v>-</v>
          </cell>
          <cell r="Z127" t="str">
            <v>-</v>
          </cell>
          <cell r="AA127" t="str">
            <v>-</v>
          </cell>
          <cell r="AB127" t="str">
            <v>-</v>
          </cell>
          <cell r="AC127" t="str">
            <v>-</v>
          </cell>
        </row>
        <row r="127">
          <cell r="AF127">
            <v>2021</v>
          </cell>
          <cell r="AG127" t="str">
            <v>540423202119021</v>
          </cell>
        </row>
        <row r="128">
          <cell r="E128" t="str">
            <v>墨脱县德兴乡德果村茶茶产业配套项目</v>
          </cell>
          <cell r="F128" t="str">
            <v>德兴乡</v>
          </cell>
          <cell r="G128" t="str">
            <v>德果村</v>
          </cell>
          <cell r="H128" t="str">
            <v>新修长2000m，宽3.5m，厚0.2m的茶园机耕道</v>
          </cell>
          <cell r="I128">
            <v>146</v>
          </cell>
          <cell r="J128">
            <v>146</v>
          </cell>
          <cell r="K128">
            <v>0</v>
          </cell>
          <cell r="L128">
            <v>146</v>
          </cell>
          <cell r="M128">
            <v>146</v>
          </cell>
          <cell r="N128">
            <v>0</v>
          </cell>
          <cell r="O128" t="str">
            <v>公益类</v>
          </cell>
          <cell r="P128" t="str">
            <v>茶</v>
          </cell>
          <cell r="Q128" t="str">
            <v>巩固</v>
          </cell>
          <cell r="R128" t="str">
            <v>-</v>
          </cell>
          <cell r="S128" t="str">
            <v>-</v>
          </cell>
          <cell r="T128" t="str">
            <v>-</v>
          </cell>
          <cell r="U128" t="str">
            <v>-</v>
          </cell>
          <cell r="V128" t="str">
            <v>-</v>
          </cell>
          <cell r="W128" t="str">
            <v>-</v>
          </cell>
          <cell r="X128" t="str">
            <v>-</v>
          </cell>
          <cell r="Y128" t="str">
            <v>-</v>
          </cell>
          <cell r="Z128" t="str">
            <v>-</v>
          </cell>
          <cell r="AA128" t="str">
            <v>-</v>
          </cell>
          <cell r="AB128" t="str">
            <v>-</v>
          </cell>
          <cell r="AC128" t="str">
            <v>-</v>
          </cell>
        </row>
        <row r="128">
          <cell r="AF128">
            <v>2021</v>
          </cell>
          <cell r="AG128" t="str">
            <v>540423202112030</v>
          </cell>
        </row>
        <row r="129">
          <cell r="E129" t="str">
            <v>墨脱县格当乡桑珍卡村食用菌附属设施建设项目</v>
          </cell>
          <cell r="F129" t="str">
            <v>格当乡</v>
          </cell>
          <cell r="G129" t="str">
            <v>桑珍卡村</v>
          </cell>
          <cell r="H129" t="str">
            <v>新建道路硬化 499.94 平方米、网围栏 366.3 米、温棚大门 1 座、晒场 300 平方米、排水沟 128.56 平方米及总体附属工程等。</v>
          </cell>
          <cell r="I129">
            <v>70.92</v>
          </cell>
          <cell r="J129">
            <v>70.92</v>
          </cell>
          <cell r="K129">
            <v>0</v>
          </cell>
          <cell r="L129">
            <v>69.61</v>
          </cell>
          <cell r="M129">
            <v>69.61</v>
          </cell>
          <cell r="N129">
            <v>0</v>
          </cell>
          <cell r="O129" t="str">
            <v>公益类</v>
          </cell>
          <cell r="P129" t="str">
            <v>其他</v>
          </cell>
          <cell r="Q129" t="str">
            <v>巩固</v>
          </cell>
          <cell r="R129" t="str">
            <v>-</v>
          </cell>
          <cell r="S129" t="str">
            <v>-</v>
          </cell>
          <cell r="T129" t="str">
            <v>-</v>
          </cell>
          <cell r="U129" t="str">
            <v>-</v>
          </cell>
          <cell r="V129" t="str">
            <v>-</v>
          </cell>
          <cell r="W129" t="str">
            <v>-</v>
          </cell>
          <cell r="X129" t="str">
            <v>-</v>
          </cell>
          <cell r="Y129" t="str">
            <v>-</v>
          </cell>
          <cell r="Z129" t="str">
            <v>-</v>
          </cell>
          <cell r="AA129" t="str">
            <v>-</v>
          </cell>
          <cell r="AB129" t="str">
            <v>-</v>
          </cell>
          <cell r="AC129" t="str">
            <v>-</v>
          </cell>
        </row>
        <row r="129">
          <cell r="AF129">
            <v>2021</v>
          </cell>
          <cell r="AG129" t="str">
            <v>540423202119022</v>
          </cell>
        </row>
        <row r="130">
          <cell r="E130" t="str">
            <v>墨脱县德兴乡荷扎村蜜柚基地提质增效项目</v>
          </cell>
          <cell r="F130" t="str">
            <v>德兴乡</v>
          </cell>
          <cell r="G130" t="str">
            <v>荷扎村</v>
          </cell>
          <cell r="H130" t="str">
            <v>对现有的荷扎村45亩蜜柚基地进行品种改良、品质提升及技术指导，蜜柚基地内，发展养鸡、养鸭，新修40㎡的木质鸡舍2座等设施。</v>
          </cell>
          <cell r="I130">
            <v>80</v>
          </cell>
          <cell r="J130">
            <v>80</v>
          </cell>
          <cell r="K130">
            <v>0</v>
          </cell>
          <cell r="L130">
            <v>80</v>
          </cell>
          <cell r="M130">
            <v>80</v>
          </cell>
          <cell r="N130">
            <v>0</v>
          </cell>
          <cell r="O130" t="str">
            <v>经营类</v>
          </cell>
          <cell r="P130" t="str">
            <v>其他</v>
          </cell>
          <cell r="Q130" t="str">
            <v>巩固</v>
          </cell>
          <cell r="R130" t="str">
            <v>巩固</v>
          </cell>
          <cell r="S130" t="str">
            <v>是</v>
          </cell>
          <cell r="T130" t="str">
            <v>委托运营</v>
          </cell>
          <cell r="U130" t="str">
            <v>私企</v>
          </cell>
          <cell r="V130" t="str">
            <v>西藏边城产业发展有限公司</v>
          </cell>
          <cell r="W130" t="str">
            <v>是</v>
          </cell>
          <cell r="X130">
            <v>2024.01</v>
          </cell>
          <cell r="Y130" t="str">
            <v>5年</v>
          </cell>
          <cell r="Z130" t="str">
            <v>租赁内容：荷扎村蜜柚基地（30亩）及其附属设施，位于村委广场东北侧。
租赁用途：促进蜜柚基地及其附属产业不断提升，养殖产业形成稳定规模，蜜柚基地可持续发挥效益。</v>
          </cell>
          <cell r="AA130" t="str">
            <v>有现场照片。
荷扎村分红情况：
2024年度分红总额29999.82元，覆盖46户，每户652.17元，于2024年12月11日发放。
2025年度分红总额129996.00元，覆盖46户，每户2826.00元，于2026年1月17日发放。</v>
          </cell>
          <cell r="AB130">
            <v>0</v>
          </cell>
          <cell r="AC130" t="str">
            <v>墨脱县农业农村局</v>
          </cell>
        </row>
        <row r="130">
          <cell r="AF130">
            <v>2022</v>
          </cell>
          <cell r="AG130" t="str">
            <v>540423202219023</v>
          </cell>
        </row>
        <row r="131">
          <cell r="E131" t="str">
            <v>墨脱县背崩乡西让村BJ旅游产业项目</v>
          </cell>
          <cell r="F131" t="str">
            <v>背崩乡</v>
          </cell>
          <cell r="G131" t="str">
            <v>西让村</v>
          </cell>
          <cell r="H131" t="str">
            <v>房建工程551.46平方米、大门1座、硬化工程358.31平方米、绿化工程102.12平方米、围墙工程118.94米、拆除工程及总平电气和总平给排水等附属工程</v>
          </cell>
          <cell r="I131">
            <v>338.24</v>
          </cell>
          <cell r="J131">
            <v>338.24</v>
          </cell>
          <cell r="K131">
            <v>0</v>
          </cell>
          <cell r="L131">
            <v>329.529321</v>
          </cell>
          <cell r="M131">
            <v>329.529321</v>
          </cell>
          <cell r="N131">
            <v>0</v>
          </cell>
          <cell r="O131" t="str">
            <v>经营类</v>
          </cell>
          <cell r="P131" t="str">
            <v>乡村旅游</v>
          </cell>
          <cell r="Q131" t="str">
            <v>巩固</v>
          </cell>
          <cell r="R131" t="str">
            <v>巩固</v>
          </cell>
          <cell r="S131" t="str">
            <v>是</v>
          </cell>
          <cell r="T131" t="str">
            <v>委托运营</v>
          </cell>
          <cell r="U131" t="str">
            <v>国企</v>
          </cell>
          <cell r="V131" t="str">
            <v>中铁二局集团有限公司</v>
          </cell>
          <cell r="W131" t="str">
            <v>是</v>
          </cell>
          <cell r="X131">
            <v>2025.07</v>
          </cell>
          <cell r="Y131" t="str">
            <v>1年</v>
          </cell>
          <cell r="Z131" t="str">
            <v>租赁内容：坐落于墨脱县背崩乡西让村村口，一整栋楼，共计2层楼房屋，建筑面积486.08㎡，租赁范围含房屋周边院落，总占地面积约1773.04㎡。</v>
          </cell>
          <cell r="AA131" t="str">
            <v>有现场盘点照片。
西让村分红情况：2025年11月7日分红总额27.6万元，覆盖184人按每人1500.00元。</v>
          </cell>
          <cell r="AB131">
            <v>0</v>
          </cell>
          <cell r="AC131" t="str">
            <v>墨脱县农业农村局</v>
          </cell>
        </row>
        <row r="131">
          <cell r="AF131">
            <v>2022</v>
          </cell>
          <cell r="AG131" t="str">
            <v>540423202217022</v>
          </cell>
        </row>
        <row r="132">
          <cell r="E132" t="str">
            <v>墨脱县墨脱镇亚东村BJ旅游产业项目</v>
          </cell>
          <cell r="F132" t="str">
            <v>墨脱镇</v>
          </cell>
          <cell r="G132" t="str">
            <v>亚东村</v>
          </cell>
          <cell r="H132" t="str">
            <v>核定改造接待处(餐厅)247.98平方米、新建水中亭87.4平方米(单栋21.85平方米，共4栋)、锦帆厅71.66平方米、道路硬化805.37平方米、钓鱼
台4座、亲水平台35.7平方米、栈道52.95平方米、
绿化1403.77平方米、鱼塘清淤及塘边混凝土坑渗
处理2434.62平方米及拆除工程、总体给排水和总
体电气等附属工程。</v>
          </cell>
          <cell r="I132">
            <v>326.25</v>
          </cell>
          <cell r="J132">
            <v>326.25</v>
          </cell>
          <cell r="K132">
            <v>0</v>
          </cell>
          <cell r="L132">
            <v>324.53562</v>
          </cell>
          <cell r="M132">
            <v>324.53562</v>
          </cell>
          <cell r="N132">
            <v>0</v>
          </cell>
          <cell r="O132" t="str">
            <v>经营类</v>
          </cell>
          <cell r="P132" t="str">
            <v>乡村旅游</v>
          </cell>
          <cell r="Q132" t="str">
            <v>巩固</v>
          </cell>
          <cell r="R132" t="str">
            <v>巩固</v>
          </cell>
          <cell r="S132" t="str">
            <v>是</v>
          </cell>
          <cell r="T132" t="str">
            <v>委托运营</v>
          </cell>
          <cell r="U132" t="str">
            <v>个体工商户</v>
          </cell>
          <cell r="V132" t="str">
            <v>罗孝国</v>
          </cell>
          <cell r="W132" t="str">
            <v>是</v>
          </cell>
          <cell r="X132">
            <v>2024.06</v>
          </cell>
          <cell r="Y132" t="str">
            <v>9年</v>
          </cell>
          <cell r="Z132" t="str">
            <v>租赁内容：坐落亚东村，场地地址亚东农庄旁集体所有土地，约占地3亩。</v>
          </cell>
          <cell r="AA132" t="str">
            <v>有现场照片，有情况说明。
墨脱镇亚东村分红情况：2026年度分红总额为83.4元，覆盖834人，每人分红1000元。该项目该村2016—2020年，该项目累计分红3.5万元，覆盖34人，其中33人按200元/人/年标准发放，1名脱贫户按400元/人/年倾斜支持；2021—2022年保持人均200元/年标准，年分红总额6800元。</v>
          </cell>
          <cell r="AB132">
            <v>0</v>
          </cell>
          <cell r="AC132" t="str">
            <v>墨脱县农业农村局</v>
          </cell>
        </row>
        <row r="132">
          <cell r="AF132">
            <v>2022</v>
          </cell>
          <cell r="AG132" t="str">
            <v>540423202217023</v>
          </cell>
        </row>
        <row r="133">
          <cell r="E133" t="str">
            <v>墨脱县背崩乡德尔贡村水稻产业配套项目</v>
          </cell>
          <cell r="F133" t="str">
            <v>甘登乡</v>
          </cell>
          <cell r="G133" t="str">
            <v>德尔贡村</v>
          </cell>
          <cell r="H133" t="str">
            <v>新修水田灌溉水渠3000m，60*60cm等。</v>
          </cell>
          <cell r="I133">
            <v>395.46</v>
          </cell>
          <cell r="J133">
            <v>395.46</v>
          </cell>
          <cell r="K133">
            <v>0</v>
          </cell>
          <cell r="L133">
            <v>395.46</v>
          </cell>
          <cell r="M133">
            <v>395.46</v>
          </cell>
          <cell r="N133">
            <v>0</v>
          </cell>
          <cell r="O133" t="str">
            <v>公益类</v>
          </cell>
          <cell r="P133" t="str">
            <v>设施农业</v>
          </cell>
          <cell r="Q133" t="str">
            <v>巩固</v>
          </cell>
          <cell r="R133" t="str">
            <v>-</v>
          </cell>
          <cell r="S133" t="str">
            <v>-</v>
          </cell>
          <cell r="T133" t="str">
            <v>-</v>
          </cell>
          <cell r="U133" t="str">
            <v>-</v>
          </cell>
          <cell r="V133" t="str">
            <v>-</v>
          </cell>
          <cell r="W133" t="str">
            <v>-</v>
          </cell>
          <cell r="X133" t="str">
            <v>-</v>
          </cell>
          <cell r="Y133" t="str">
            <v>-</v>
          </cell>
          <cell r="Z133" t="str">
            <v>-</v>
          </cell>
          <cell r="AA133" t="str">
            <v>-</v>
          </cell>
          <cell r="AB133" t="str">
            <v>-</v>
          </cell>
          <cell r="AC133" t="str">
            <v>-</v>
          </cell>
        </row>
        <row r="133">
          <cell r="AF133">
            <v>2022</v>
          </cell>
          <cell r="AG133" t="str">
            <v>540423202216020</v>
          </cell>
        </row>
        <row r="134">
          <cell r="E134" t="str">
            <v>墨脱县背崩乡西让村BJ小康产业配套项目</v>
          </cell>
          <cell r="F134" t="str">
            <v>背崩乡</v>
          </cell>
          <cell r="G134" t="str">
            <v>西让村</v>
          </cell>
          <cell r="H134" t="str">
            <v>建猪圈39个</v>
          </cell>
          <cell r="I134">
            <v>40</v>
          </cell>
          <cell r="J134">
            <v>40</v>
          </cell>
          <cell r="K134">
            <v>0</v>
          </cell>
          <cell r="L134">
            <v>40</v>
          </cell>
          <cell r="M134">
            <v>40</v>
          </cell>
          <cell r="N134">
            <v>0</v>
          </cell>
          <cell r="O134" t="str">
            <v>到户类</v>
          </cell>
          <cell r="P134" t="str">
            <v>猪</v>
          </cell>
          <cell r="Q134" t="str">
            <v>巩固</v>
          </cell>
          <cell r="R134" t="str">
            <v>-</v>
          </cell>
          <cell r="S134" t="str">
            <v>-</v>
          </cell>
          <cell r="T134" t="str">
            <v>-</v>
          </cell>
          <cell r="U134" t="str">
            <v>-</v>
          </cell>
          <cell r="V134" t="str">
            <v>-</v>
          </cell>
          <cell r="W134" t="str">
            <v>-</v>
          </cell>
          <cell r="X134" t="str">
            <v>-</v>
          </cell>
          <cell r="Y134" t="str">
            <v>-</v>
          </cell>
          <cell r="Z134" t="str">
            <v>-</v>
          </cell>
          <cell r="AA134" t="str">
            <v>-</v>
          </cell>
          <cell r="AB134" t="str">
            <v>-</v>
          </cell>
          <cell r="AC134" t="str">
            <v>-</v>
          </cell>
        </row>
        <row r="134">
          <cell r="AF134">
            <v>2022</v>
          </cell>
          <cell r="AG134" t="str">
            <v>540423202207015</v>
          </cell>
        </row>
        <row r="135">
          <cell r="E135" t="str">
            <v>墨脱县达木乡茶禽养殖项目</v>
          </cell>
          <cell r="F135" t="str">
            <v>达木乡、甘登乡</v>
          </cell>
          <cell r="G135" t="str">
            <v>珠村
达木村</v>
          </cell>
          <cell r="H135" t="str">
            <v>1、选取达木村电站茶场15亩茶园，架设网围栏680米，铺设饮水管道800米，新建简易木制结构家禽棚舍约105m²，蓄水池占地9m²。项目区接通市电用于生活照明;分两期共引进鸡苗900只、鸭苗100只、鹅苗100只及配套设备，购买饲料一吨等。2、选取珠村珠次茶场40亩茶园，架设网围栏700米，铺设饮水管道800米，新建简易木制结构家禽棚舍约105m，蓄水池占地9m。新建管理人员生活、值班等简易牧房占地30m²。分两期共引进鸡苗900只、鸭苗50只、鹅苗50只及配套设备，购买饲料一吨等。</v>
          </cell>
          <cell r="I135">
            <v>78.90063</v>
          </cell>
          <cell r="J135">
            <v>78.90063</v>
          </cell>
          <cell r="K135">
            <v>0</v>
          </cell>
          <cell r="L135">
            <v>78.90063</v>
          </cell>
          <cell r="M135">
            <v>78.90063</v>
          </cell>
          <cell r="N135">
            <v>0</v>
          </cell>
          <cell r="O135" t="str">
            <v>经营类</v>
          </cell>
          <cell r="P135" t="str">
            <v>鸡</v>
          </cell>
          <cell r="Q135" t="str">
            <v>调整</v>
          </cell>
          <cell r="R135" t="str">
            <v>调整</v>
          </cell>
          <cell r="S135" t="str">
            <v>否</v>
          </cell>
          <cell r="T135" t="str">
            <v>-</v>
          </cell>
          <cell r="U135" t="str">
            <v>-</v>
          </cell>
          <cell r="V135" t="str">
            <v>-</v>
          </cell>
          <cell r="W135" t="str">
            <v>-</v>
          </cell>
          <cell r="X135" t="str">
            <v>-</v>
          </cell>
          <cell r="Y135" t="str">
            <v>-</v>
          </cell>
          <cell r="Z135" t="str">
            <v>-</v>
          </cell>
          <cell r="AA135" t="str">
            <v>-</v>
          </cell>
          <cell r="AB135">
            <v>0</v>
          </cell>
          <cell r="AC135" t="str">
            <v>墨脱县农业农村局</v>
          </cell>
          <cell r="AD135" t="str">
            <v>上三乡搬迁调整项目</v>
          </cell>
        </row>
        <row r="135">
          <cell r="AF135">
            <v>2022</v>
          </cell>
          <cell r="AG135" t="str">
            <v>540423202208001</v>
          </cell>
        </row>
        <row r="136">
          <cell r="E136" t="str">
            <v>墨脱县养殖产业配套项目</v>
          </cell>
          <cell r="F136" t="str">
            <v>达木乡、甘登乡、帮辛乡</v>
          </cell>
          <cell r="G136" t="str">
            <v>达木乡达木村、珠村、贡日村、卡布村，帮辛乡西登村</v>
          </cell>
          <cell r="H136" t="str">
            <v>新修通往牧场道路共计72.08km，宽2.5m及附属设施。</v>
          </cell>
          <cell r="I136">
            <v>150</v>
          </cell>
          <cell r="J136">
            <v>150</v>
          </cell>
          <cell r="K136">
            <v>0</v>
          </cell>
          <cell r="L136">
            <v>150</v>
          </cell>
          <cell r="M136">
            <v>150</v>
          </cell>
          <cell r="N136">
            <v>0</v>
          </cell>
          <cell r="O136" t="str">
            <v>公益类</v>
          </cell>
          <cell r="P136" t="str">
            <v>设施农业</v>
          </cell>
          <cell r="Q136" t="str">
            <v>巩固</v>
          </cell>
          <cell r="R136" t="str">
            <v>-</v>
          </cell>
          <cell r="S136" t="str">
            <v>-</v>
          </cell>
          <cell r="T136" t="str">
            <v>-</v>
          </cell>
          <cell r="U136" t="str">
            <v>-</v>
          </cell>
          <cell r="V136" t="str">
            <v>-</v>
          </cell>
          <cell r="W136" t="str">
            <v>-</v>
          </cell>
          <cell r="X136" t="str">
            <v>-</v>
          </cell>
          <cell r="Y136" t="str">
            <v>-</v>
          </cell>
          <cell r="Z136" t="str">
            <v>-</v>
          </cell>
          <cell r="AA136" t="str">
            <v>-</v>
          </cell>
          <cell r="AB136" t="str">
            <v>-</v>
          </cell>
          <cell r="AC136" t="str">
            <v>-</v>
          </cell>
        </row>
        <row r="136">
          <cell r="AF136">
            <v>2022</v>
          </cell>
          <cell r="AG136" t="str">
            <v>540423202216021</v>
          </cell>
        </row>
        <row r="137">
          <cell r="E137" t="str">
            <v>墨脱县抵边搬迁林下资源种植项目</v>
          </cell>
          <cell r="F137" t="str">
            <v>甘登乡</v>
          </cell>
          <cell r="G137" t="str">
            <v>波东村
甘登村</v>
          </cell>
          <cell r="H137" t="str">
            <v>种植500亩藏药材及菌类（羊肚菌、猴头菇、灵芝、木耳等）。</v>
          </cell>
          <cell r="I137">
            <v>971.88</v>
          </cell>
          <cell r="J137">
            <v>971.88</v>
          </cell>
          <cell r="K137">
            <v>0</v>
          </cell>
          <cell r="L137">
            <v>971.878113</v>
          </cell>
          <cell r="M137">
            <v>971.878113</v>
          </cell>
          <cell r="N137">
            <v>0</v>
          </cell>
          <cell r="O137" t="str">
            <v>经营类</v>
          </cell>
          <cell r="P137" t="str">
            <v>设施农业</v>
          </cell>
          <cell r="Q137" t="str">
            <v>巩固</v>
          </cell>
          <cell r="R137" t="str">
            <v>盘活</v>
          </cell>
          <cell r="S137" t="str">
            <v>是</v>
          </cell>
          <cell r="T137" t="str">
            <v>委托运营</v>
          </cell>
          <cell r="U137" t="str">
            <v>私企</v>
          </cell>
          <cell r="V137" t="str">
            <v>波东村：西藏墨脱县新创农业科技开发有限公司
甘登村：西藏边城产业发展有限公司</v>
          </cell>
          <cell r="W137" t="str">
            <v>是</v>
          </cell>
          <cell r="X137" t="str">
            <v>波东村：2026.07
甘登村：2026.03</v>
          </cell>
          <cell r="Y137" t="str">
            <v>一次性</v>
          </cell>
          <cell r="Z137" t="str">
            <v>波东村：收购白肉林芝（干货）260斤
甘登村：收购墨脱金线兰49.65斤</v>
          </cell>
          <cell r="AA137" t="str">
            <v>有现场盘点照片。
波东村分红情况：2025年波东村发放集体经济分红615486.52元，其中村内常驻157人，人均3253.10元；村外常驻46人，人均2277.17元。
甘登村分红情况：2024年4月12日分红2023年度89964.00元，覆盖189人每人476元。</v>
          </cell>
          <cell r="AB137">
            <v>0</v>
          </cell>
          <cell r="AC137" t="str">
            <v>墨脱县农业农村局</v>
          </cell>
        </row>
        <row r="137">
          <cell r="AF137">
            <v>2022</v>
          </cell>
          <cell r="AG137" t="str">
            <v>540423202216022</v>
          </cell>
        </row>
        <row r="138">
          <cell r="E138" t="str">
            <v>墨脱县背崩乡阿苍村茶园生产道路建设项目</v>
          </cell>
          <cell r="F138" t="str">
            <v>背崩乡</v>
          </cell>
          <cell r="G138" t="str">
            <v>阿苍村</v>
          </cell>
          <cell r="H138" t="str">
            <v>修建去往茶园道路、边沟、护栏及挡土墙</v>
          </cell>
          <cell r="I138">
            <v>1224.3</v>
          </cell>
          <cell r="J138">
            <v>1224.3</v>
          </cell>
          <cell r="K138">
            <v>0</v>
          </cell>
          <cell r="L138">
            <v>1224.3</v>
          </cell>
          <cell r="M138">
            <v>1224.3</v>
          </cell>
          <cell r="N138">
            <v>0</v>
          </cell>
          <cell r="O138" t="str">
            <v>公益类</v>
          </cell>
          <cell r="P138" t="str">
            <v>茶</v>
          </cell>
          <cell r="Q138" t="str">
            <v>巩固</v>
          </cell>
          <cell r="R138" t="str">
            <v>-</v>
          </cell>
          <cell r="S138" t="str">
            <v>-</v>
          </cell>
          <cell r="T138" t="str">
            <v>-</v>
          </cell>
          <cell r="U138" t="str">
            <v>-</v>
          </cell>
          <cell r="V138" t="str">
            <v>-</v>
          </cell>
          <cell r="W138" t="str">
            <v>-</v>
          </cell>
          <cell r="X138" t="str">
            <v>-</v>
          </cell>
          <cell r="Y138" t="str">
            <v>-</v>
          </cell>
          <cell r="Z138" t="str">
            <v>-</v>
          </cell>
          <cell r="AA138" t="str">
            <v>-</v>
          </cell>
          <cell r="AB138" t="str">
            <v>-</v>
          </cell>
          <cell r="AC138" t="str">
            <v>-</v>
          </cell>
        </row>
        <row r="138">
          <cell r="AF138">
            <v>2022</v>
          </cell>
          <cell r="AG138" t="str">
            <v>540423202212031</v>
          </cell>
        </row>
        <row r="139">
          <cell r="E139" t="str">
            <v>墨脱县背崩乡背崩村茶叶加工厂配套设施建设项目</v>
          </cell>
          <cell r="F139" t="str">
            <v>背崩乡</v>
          </cell>
          <cell r="G139" t="str">
            <v>背崩村</v>
          </cell>
          <cell r="H139" t="str">
            <v>新建背崩茶叶加工厂附属设施场地平整及硬化工程10359㎡，挡墙1018.8m³。</v>
          </cell>
          <cell r="I139">
            <v>128.1</v>
          </cell>
          <cell r="J139">
            <v>128.1</v>
          </cell>
          <cell r="K139">
            <v>0</v>
          </cell>
          <cell r="L139">
            <v>128.1</v>
          </cell>
          <cell r="M139">
            <v>128.1</v>
          </cell>
          <cell r="N139">
            <v>0</v>
          </cell>
          <cell r="O139" t="str">
            <v>公益类</v>
          </cell>
          <cell r="P139" t="str">
            <v>茶</v>
          </cell>
          <cell r="Q139" t="str">
            <v>巩固</v>
          </cell>
          <cell r="R139" t="str">
            <v>-</v>
          </cell>
          <cell r="S139" t="str">
            <v>-</v>
          </cell>
          <cell r="T139" t="str">
            <v>-</v>
          </cell>
          <cell r="U139" t="str">
            <v>-</v>
          </cell>
          <cell r="V139" t="str">
            <v>-</v>
          </cell>
          <cell r="W139" t="str">
            <v>-</v>
          </cell>
          <cell r="X139" t="str">
            <v>-</v>
          </cell>
          <cell r="Y139" t="str">
            <v>-</v>
          </cell>
          <cell r="Z139" t="str">
            <v>-</v>
          </cell>
          <cell r="AA139" t="str">
            <v>-</v>
          </cell>
          <cell r="AB139" t="str">
            <v>-</v>
          </cell>
          <cell r="AC139" t="str">
            <v>-</v>
          </cell>
        </row>
        <row r="139">
          <cell r="AF139">
            <v>2022</v>
          </cell>
          <cell r="AG139" t="str">
            <v>540423202212032</v>
          </cell>
        </row>
        <row r="140">
          <cell r="E140" t="str">
            <v>墨脱县背崩乡茶叶加工厂配套设施建设项目</v>
          </cell>
          <cell r="F140" t="str">
            <v>背崩乡</v>
          </cell>
          <cell r="G140" t="str">
            <v>背崩村</v>
          </cell>
          <cell r="H140" t="str">
            <v>新建电力工程1600米，新建引水工程1500米等工程。</v>
          </cell>
          <cell r="I140">
            <v>195.86</v>
          </cell>
          <cell r="J140">
            <v>195.86</v>
          </cell>
          <cell r="K140">
            <v>0</v>
          </cell>
          <cell r="L140">
            <v>195.86</v>
          </cell>
          <cell r="M140">
            <v>195.86</v>
          </cell>
          <cell r="N140">
            <v>0</v>
          </cell>
          <cell r="O140" t="str">
            <v>公益类</v>
          </cell>
          <cell r="P140" t="str">
            <v>茶</v>
          </cell>
          <cell r="Q140" t="str">
            <v>巩固</v>
          </cell>
          <cell r="R140" t="str">
            <v>-</v>
          </cell>
          <cell r="S140" t="str">
            <v>-</v>
          </cell>
          <cell r="T140" t="str">
            <v>-</v>
          </cell>
          <cell r="U140" t="str">
            <v>-</v>
          </cell>
          <cell r="V140" t="str">
            <v>-</v>
          </cell>
          <cell r="W140" t="str">
            <v>-</v>
          </cell>
          <cell r="X140" t="str">
            <v>-</v>
          </cell>
          <cell r="Y140" t="str">
            <v>-</v>
          </cell>
          <cell r="Z140" t="str">
            <v>-</v>
          </cell>
          <cell r="AA140" t="str">
            <v>-</v>
          </cell>
          <cell r="AB140" t="str">
            <v>-</v>
          </cell>
          <cell r="AC140" t="str">
            <v>-</v>
          </cell>
        </row>
        <row r="140">
          <cell r="AF140">
            <v>2022</v>
          </cell>
          <cell r="AG140" t="str">
            <v>540423202212033</v>
          </cell>
        </row>
        <row r="141">
          <cell r="E141" t="str">
            <v>墨脱县达木乡茶叶杀青点引水供电配套设施项目</v>
          </cell>
          <cell r="F141" t="str">
            <v>达木乡</v>
          </cell>
          <cell r="G141" t="str">
            <v>卡布村</v>
          </cell>
          <cell r="H141" t="str">
            <v>打火工程1项，新建引水工程1550米等工程。</v>
          </cell>
          <cell r="I141">
            <v>43.65</v>
          </cell>
          <cell r="J141">
            <v>43.65</v>
          </cell>
          <cell r="K141">
            <v>0</v>
          </cell>
          <cell r="L141">
            <v>43.65</v>
          </cell>
          <cell r="M141">
            <v>43.65</v>
          </cell>
          <cell r="N141">
            <v>0</v>
          </cell>
          <cell r="O141" t="str">
            <v>公益类</v>
          </cell>
          <cell r="P141" t="str">
            <v>茶</v>
          </cell>
          <cell r="Q141" t="str">
            <v>巩固</v>
          </cell>
          <cell r="R141" t="str">
            <v>-</v>
          </cell>
          <cell r="S141" t="str">
            <v>-</v>
          </cell>
          <cell r="T141" t="str">
            <v>-</v>
          </cell>
          <cell r="U141" t="str">
            <v>-</v>
          </cell>
          <cell r="V141" t="str">
            <v>-</v>
          </cell>
          <cell r="W141" t="str">
            <v>-</v>
          </cell>
          <cell r="X141" t="str">
            <v>-</v>
          </cell>
          <cell r="Y141" t="str">
            <v>-</v>
          </cell>
          <cell r="Z141" t="str">
            <v>-</v>
          </cell>
          <cell r="AA141" t="str">
            <v>-</v>
          </cell>
          <cell r="AB141" t="str">
            <v>-</v>
          </cell>
          <cell r="AC141" t="str">
            <v>-</v>
          </cell>
        </row>
        <row r="141">
          <cell r="AF141">
            <v>2022</v>
          </cell>
          <cell r="AG141" t="str">
            <v>540423202212034</v>
          </cell>
        </row>
        <row r="142">
          <cell r="E142" t="str">
            <v>墨脱县格当乡茶叶杀青点供水供电配套设施项目</v>
          </cell>
          <cell r="F142" t="str">
            <v>格当乡</v>
          </cell>
          <cell r="G142" t="str">
            <v>占根卡村</v>
          </cell>
          <cell r="H142" t="str">
            <v>新建电力工程350米，新建引水工程1650米等工程。</v>
          </cell>
          <cell r="I142">
            <v>75.25</v>
          </cell>
          <cell r="J142">
            <v>75.25</v>
          </cell>
          <cell r="K142">
            <v>0</v>
          </cell>
          <cell r="L142">
            <v>75.25</v>
          </cell>
          <cell r="M142">
            <v>75.25</v>
          </cell>
          <cell r="N142">
            <v>0</v>
          </cell>
          <cell r="O142" t="str">
            <v>公益类</v>
          </cell>
          <cell r="P142" t="str">
            <v>茶</v>
          </cell>
          <cell r="Q142" t="str">
            <v>巩固</v>
          </cell>
          <cell r="R142" t="str">
            <v>-</v>
          </cell>
          <cell r="S142" t="str">
            <v>-</v>
          </cell>
          <cell r="T142" t="str">
            <v>-</v>
          </cell>
          <cell r="U142" t="str">
            <v>-</v>
          </cell>
          <cell r="V142" t="str">
            <v>-</v>
          </cell>
          <cell r="W142" t="str">
            <v>-</v>
          </cell>
          <cell r="X142" t="str">
            <v>-</v>
          </cell>
          <cell r="Y142" t="str">
            <v>-</v>
          </cell>
          <cell r="Z142" t="str">
            <v>-</v>
          </cell>
          <cell r="AA142" t="str">
            <v>-</v>
          </cell>
          <cell r="AB142" t="str">
            <v>-</v>
          </cell>
          <cell r="AC142" t="str">
            <v>-</v>
          </cell>
        </row>
        <row r="142">
          <cell r="AF142">
            <v>2022</v>
          </cell>
          <cell r="AG142" t="str">
            <v>540423202212035</v>
          </cell>
        </row>
        <row r="143">
          <cell r="E143" t="str">
            <v>墨脱县墨脱镇亚让村果果塘茶产业业务用房配套设施项目</v>
          </cell>
          <cell r="F143" t="str">
            <v>墨脱镇</v>
          </cell>
          <cell r="G143" t="str">
            <v>亚让村</v>
          </cell>
          <cell r="H143" t="str">
            <v>牵引业务用房电线3km，引水管道3km。</v>
          </cell>
          <cell r="I143">
            <v>240.98</v>
          </cell>
          <cell r="J143">
            <v>240.98</v>
          </cell>
          <cell r="K143">
            <v>0</v>
          </cell>
          <cell r="L143">
            <v>99.23851</v>
          </cell>
          <cell r="M143">
            <v>99.23851</v>
          </cell>
          <cell r="N143">
            <v>0</v>
          </cell>
          <cell r="O143" t="str">
            <v>公益类</v>
          </cell>
          <cell r="P143" t="str">
            <v>茶</v>
          </cell>
          <cell r="Q143" t="str">
            <v>巩固</v>
          </cell>
          <cell r="R143" t="str">
            <v>-</v>
          </cell>
          <cell r="S143" t="str">
            <v>-</v>
          </cell>
          <cell r="T143" t="str">
            <v>-</v>
          </cell>
          <cell r="U143" t="str">
            <v>-</v>
          </cell>
          <cell r="V143" t="str">
            <v>-</v>
          </cell>
          <cell r="W143" t="str">
            <v>-</v>
          </cell>
          <cell r="X143" t="str">
            <v>-</v>
          </cell>
          <cell r="Y143" t="str">
            <v>-</v>
          </cell>
          <cell r="Z143" t="str">
            <v>-</v>
          </cell>
          <cell r="AA143" t="str">
            <v>-</v>
          </cell>
          <cell r="AB143" t="str">
            <v>-</v>
          </cell>
          <cell r="AC143" t="str">
            <v>-</v>
          </cell>
        </row>
        <row r="143">
          <cell r="AF143">
            <v>2022</v>
          </cell>
          <cell r="AG143" t="str">
            <v>540423202212036</v>
          </cell>
        </row>
        <row r="144">
          <cell r="E144" t="str">
            <v>墨脱县达木乡贡日村牛养殖建设项目</v>
          </cell>
          <cell r="F144" t="str">
            <v>达木乡</v>
          </cell>
          <cell r="G144" t="str">
            <v>贡日村</v>
          </cell>
          <cell r="H144" t="str">
            <v>1牛购置费:黄牛(育肥6500元/头*20头)+黄牛(繁育7000元/头*10头)+犏牛(配繁8000/头*40头)+牦牛(种公牛14000元/头*4头)+牲畜商业保费9万元=57.6万元;2购置运输饲料费:玉米4600元/吨*5吨+稻壳6500元/吨1吨+其它精饲料6500元/吨*5吨=4.9万元;3购置运输网围栏费:2000米*35元/米(每隔一米</v>
          </cell>
          <cell r="I144">
            <v>70</v>
          </cell>
          <cell r="J144">
            <v>70</v>
          </cell>
          <cell r="K144">
            <v>0</v>
          </cell>
          <cell r="L144">
            <v>68.32</v>
          </cell>
          <cell r="M144">
            <v>68.32</v>
          </cell>
          <cell r="N144">
            <v>0</v>
          </cell>
          <cell r="O144" t="str">
            <v>经营类</v>
          </cell>
          <cell r="P144" t="str">
            <v>其他</v>
          </cell>
          <cell r="Q144" t="str">
            <v>巩固</v>
          </cell>
          <cell r="R144" t="str">
            <v>巩固</v>
          </cell>
          <cell r="S144" t="str">
            <v>是</v>
          </cell>
          <cell r="T144" t="str">
            <v>委托运营</v>
          </cell>
          <cell r="U144" t="str">
            <v>个体工商户</v>
          </cell>
          <cell r="V144" t="str">
            <v>布罗、次仁江措、平措</v>
          </cell>
          <cell r="W144" t="str">
            <v>是</v>
          </cell>
          <cell r="X144">
            <v>2022.12</v>
          </cell>
          <cell r="Y144" t="str">
            <v>10年</v>
          </cell>
          <cell r="Z144" t="str">
            <v>租赁内容：项目内容主要包含：20头黄牛育肥牛，年龄3-5岁之间，体重在150-200千克之间，单价6350元/头；10头黄牛能繁母畜，年龄4-5岁之间，体重150-200千克之间，单价6850元/头；40头犏奶牛能繁母畜，年龄3-5岁之间，体重150-200千克之间，单价7780元/头；4头牦牛种公牛，年龄4-5岁之间，体重150-200千克之间，单价13500元/头；饲草料（玉米5吨、单价4500元/吨，稻壳1吨、单价6500元/吨，其它精饲料3吨、单价6400元/吨）；2000米网围栏高1.5m、长50m配套16号钢丝，单价34元/米；1台碎料机额定电压220v/380V配套功率2.2kw-4kw，电机转速2800，生产效率400-800KG/小时，外形尺寸1000*490*800（mm），4900元/台。
租赁用途：牛养殖。</v>
          </cell>
          <cell r="AA144" t="str">
            <v>有现场盘点照片，无情况说明。无分红。</v>
          </cell>
          <cell r="AB144">
            <v>0</v>
          </cell>
          <cell r="AC144" t="str">
            <v>墨脱县农业农村局</v>
          </cell>
        </row>
        <row r="144">
          <cell r="AF144">
            <v>2022</v>
          </cell>
          <cell r="AG144" t="str">
            <v>540423202219024</v>
          </cell>
        </row>
        <row r="145">
          <cell r="E145" t="str">
            <v>墨脱县德兴乡荷扎村产业项目</v>
          </cell>
          <cell r="F145" t="str">
            <v>德兴乡</v>
          </cell>
          <cell r="G145" t="str">
            <v>荷扎村</v>
          </cell>
          <cell r="H145" t="str">
            <v>改造农家乐面积为479.39㎡其中改造面积376.64㎡，新建钢结构平台70.78㎡，新建阳光房31.97㎡等，购置空调8台、电热水器8套、液晶电视8台、沙发4套、单人床12套、实木圆桌10套、卡座餐桌4套、茶点(咖啡)座9套及日常用品等内容</v>
          </cell>
          <cell r="I145">
            <v>200</v>
          </cell>
          <cell r="J145">
            <v>200</v>
          </cell>
          <cell r="K145">
            <v>0</v>
          </cell>
          <cell r="L145">
            <v>185.499379</v>
          </cell>
          <cell r="M145">
            <v>185.499379</v>
          </cell>
          <cell r="N145">
            <v>0</v>
          </cell>
          <cell r="O145" t="str">
            <v>经营类</v>
          </cell>
          <cell r="P145" t="str">
            <v>乡村旅游</v>
          </cell>
          <cell r="Q145" t="str">
            <v>巩固</v>
          </cell>
          <cell r="R145" t="str">
            <v>巩固</v>
          </cell>
          <cell r="S145" t="str">
            <v>是</v>
          </cell>
          <cell r="T145" t="str">
            <v>委托运营</v>
          </cell>
          <cell r="U145" t="str">
            <v>私企</v>
          </cell>
          <cell r="V145" t="str">
            <v>西藏春天乡村文化旅游有限公司</v>
          </cell>
          <cell r="W145" t="str">
            <v>是</v>
          </cell>
          <cell r="X145">
            <v>2023.11</v>
          </cell>
          <cell r="Y145" t="str">
            <v>15年</v>
          </cell>
          <cell r="Z145" t="str">
            <v>-</v>
          </cell>
          <cell r="AA145">
            <v>130000</v>
          </cell>
          <cell r="AB145">
            <v>0</v>
          </cell>
          <cell r="AC145" t="str">
            <v>墨脱县农业农村局</v>
          </cell>
        </row>
        <row r="145">
          <cell r="AF145">
            <v>2022</v>
          </cell>
          <cell r="AG145" t="str">
            <v>540423202217024</v>
          </cell>
        </row>
        <row r="146">
          <cell r="E146" t="str">
            <v>墨脱县格当乡布龙村产业项目</v>
          </cell>
          <cell r="F146" t="str">
            <v>格当乡</v>
          </cell>
          <cell r="G146" t="str">
            <v>布龙村</v>
          </cell>
          <cell r="H146" t="str">
            <v>新建旅游产业用房工程1245.37平方米、绿化工程10975.44平方米、硬化工程3899.05平方米、铺装工程701.65平方米、休息亭4座、文化长廊466平方米、树池13个、围墙工程387.81米、花坛1座、路缘石177.07米、停车场划线工程及土石方工程、总平电气工程和总平给排水工程等附属工程；种植油柰22862株、客土2982立方米、有机肥397.6吨、牡蛎壳灰99.4吨、钙镁磷肥9.94吨、场地清理355亩、网围栏3450米、简易门1个及灌溉工程等；并购置黑木耳40000包、灵芝45000包、羊肚菌15000包、羊肚菌营养包12000包等</v>
          </cell>
          <cell r="I146">
            <v>2220.18</v>
          </cell>
          <cell r="J146">
            <v>2220.18</v>
          </cell>
          <cell r="K146">
            <v>0</v>
          </cell>
          <cell r="L146">
            <v>1976.965716</v>
          </cell>
          <cell r="M146">
            <v>1976.965716</v>
          </cell>
          <cell r="N146">
            <v>0</v>
          </cell>
          <cell r="O146" t="str">
            <v>经营类</v>
          </cell>
          <cell r="P146" t="str">
            <v>乡村旅游</v>
          </cell>
          <cell r="Q146" t="str">
            <v>巩固</v>
          </cell>
          <cell r="R146" t="str">
            <v>巩固</v>
          </cell>
          <cell r="S146" t="str">
            <v>是</v>
          </cell>
          <cell r="T146" t="str">
            <v>委托运营</v>
          </cell>
          <cell r="U146" t="str">
            <v>私企</v>
          </cell>
          <cell r="V146" t="str">
            <v>西藏墨脱极致秘境旅游发展有限公司</v>
          </cell>
          <cell r="W146" t="str">
            <v>是</v>
          </cell>
          <cell r="X146">
            <v>2023.12</v>
          </cell>
          <cell r="Y146" t="str">
            <v>10年</v>
          </cell>
          <cell r="Z146" t="str">
            <v>租赁内容：位于墨脱县格当布龙村G219道路旁乡村振兴整村推进新建的房屋、院落及附属设施，房屋总体建筑面积1245.37㎡，院落面积2380㎡。
租赁用途：经营活动。</v>
          </cell>
          <cell r="AA146" t="str">
            <v>有现场照片。
布龙村分红情况：分红总额为1001445.09元，其中2020年款项501445.09元(对应39户、174人)、2026年款项500000元(对应39户、183人)，均于2026年2月13日发放。</v>
          </cell>
          <cell r="AB146">
            <v>0</v>
          </cell>
          <cell r="AC146" t="str">
            <v>墨脱县农业农村局</v>
          </cell>
        </row>
        <row r="146">
          <cell r="AF146">
            <v>2022</v>
          </cell>
          <cell r="AG146" t="str">
            <v>540423202217025</v>
          </cell>
        </row>
        <row r="147">
          <cell r="E147" t="str">
            <v>墨脱县墨脱镇朗杰岗村搬迁点产业附属设施项目</v>
          </cell>
          <cell r="F147" t="str">
            <v>墨脱镇</v>
          </cell>
          <cell r="G147" t="str">
            <v>朗杰岗村</v>
          </cell>
          <cell r="H147" t="str">
            <v>对现有到户大棚进行道路100m，宽3m；提升机耕道200m，宽1.8m，新修道路边沟100m</v>
          </cell>
          <cell r="I147">
            <v>308.34</v>
          </cell>
          <cell r="J147">
            <v>308.34</v>
          </cell>
          <cell r="K147">
            <v>0</v>
          </cell>
          <cell r="L147">
            <v>308.34</v>
          </cell>
          <cell r="M147">
            <v>308.34</v>
          </cell>
          <cell r="N147">
            <v>0</v>
          </cell>
          <cell r="O147" t="str">
            <v>公益类</v>
          </cell>
          <cell r="P147" t="str">
            <v>设施农业</v>
          </cell>
          <cell r="Q147" t="str">
            <v>巩固</v>
          </cell>
          <cell r="R147" t="str">
            <v>-</v>
          </cell>
          <cell r="S147" t="str">
            <v>-</v>
          </cell>
          <cell r="T147" t="str">
            <v>-</v>
          </cell>
          <cell r="U147" t="str">
            <v>-</v>
          </cell>
          <cell r="V147" t="str">
            <v>-</v>
          </cell>
          <cell r="W147" t="str">
            <v>-</v>
          </cell>
          <cell r="X147" t="str">
            <v>-</v>
          </cell>
          <cell r="Y147" t="str">
            <v>-</v>
          </cell>
          <cell r="Z147" t="str">
            <v>-</v>
          </cell>
          <cell r="AA147" t="str">
            <v>-</v>
          </cell>
          <cell r="AB147" t="str">
            <v>-</v>
          </cell>
          <cell r="AC147" t="str">
            <v>-</v>
          </cell>
        </row>
        <row r="147">
          <cell r="AF147">
            <v>2022</v>
          </cell>
          <cell r="AG147" t="str">
            <v>540423202216023</v>
          </cell>
        </row>
        <row r="148">
          <cell r="E148" t="str">
            <v>墨脱县格当乡德吉村人畜分离牛棚建设项目</v>
          </cell>
          <cell r="F148" t="str">
            <v>格当乡</v>
          </cell>
          <cell r="G148" t="str">
            <v>德吉村</v>
          </cell>
          <cell r="H148" t="str">
            <v>新建牛棚5栋、网围栏工程120米。</v>
          </cell>
          <cell r="I148">
            <v>450</v>
          </cell>
          <cell r="J148">
            <v>450</v>
          </cell>
          <cell r="K148">
            <v>0</v>
          </cell>
          <cell r="L148">
            <v>320</v>
          </cell>
          <cell r="M148">
            <v>320</v>
          </cell>
          <cell r="N148">
            <v>0</v>
          </cell>
          <cell r="O148" t="str">
            <v>到户类</v>
          </cell>
          <cell r="P148" t="str">
            <v>其他</v>
          </cell>
          <cell r="Q148" t="str">
            <v>巩固</v>
          </cell>
          <cell r="R148" t="str">
            <v>-</v>
          </cell>
          <cell r="S148" t="str">
            <v>-</v>
          </cell>
          <cell r="T148" t="str">
            <v>-</v>
          </cell>
          <cell r="U148" t="str">
            <v>-</v>
          </cell>
          <cell r="V148" t="str">
            <v>-</v>
          </cell>
          <cell r="W148" t="str">
            <v>-</v>
          </cell>
          <cell r="X148" t="str">
            <v>-</v>
          </cell>
          <cell r="Y148" t="str">
            <v>-</v>
          </cell>
          <cell r="Z148" t="str">
            <v>-</v>
          </cell>
          <cell r="AA148" t="str">
            <v>-</v>
          </cell>
          <cell r="AB148" t="str">
            <v>-</v>
          </cell>
          <cell r="AC148" t="str">
            <v>-</v>
          </cell>
        </row>
        <row r="148">
          <cell r="AF148">
            <v>2022</v>
          </cell>
          <cell r="AG148" t="str">
            <v>540423202219025</v>
          </cell>
        </row>
        <row r="149">
          <cell r="E149" t="str">
            <v>墨脱县甘登乡灾后重建德尔贡搬迁点农家超市建设项目</v>
          </cell>
          <cell r="F149" t="str">
            <v>甘登乡</v>
          </cell>
          <cell r="G149" t="str">
            <v>波东村
甘登村</v>
          </cell>
          <cell r="H149" t="str">
            <v>核定德尔贡搬迁点新建超市200平方米、道路硬化133.53平方米、挡土墙30.80米、拆除工程21.52平方米、绿化工程109.24平方米及土石方工程、给排水工程和电气工程等附属工程;波东村搬迁点新建超市200平方米、道路硬化119.09平方米、拆除工程289.45平方米、绿化工程50.54平方米及土石方工程、给排水工程和电气工程等附属工程(详见附表)</v>
          </cell>
          <cell r="I149">
            <v>305</v>
          </cell>
          <cell r="J149">
            <v>305</v>
          </cell>
          <cell r="K149">
            <v>0</v>
          </cell>
          <cell r="L149">
            <v>230.047623</v>
          </cell>
          <cell r="M149">
            <v>230.047623</v>
          </cell>
          <cell r="N149">
            <v>0</v>
          </cell>
          <cell r="O149" t="str">
            <v>经营类</v>
          </cell>
          <cell r="P149" t="str">
            <v>商贸流通</v>
          </cell>
          <cell r="Q149" t="str">
            <v>巩固</v>
          </cell>
          <cell r="R149" t="str">
            <v>巩固</v>
          </cell>
          <cell r="S149" t="str">
            <v>是</v>
          </cell>
          <cell r="T149" t="str">
            <v>委托运营</v>
          </cell>
          <cell r="U149" t="str">
            <v>私企</v>
          </cell>
          <cell r="V149" t="str">
            <v>甘登村：墨脱珑鑫商贸有限公司
波东村：张俊喜、李杰</v>
          </cell>
          <cell r="W149" t="str">
            <v>是</v>
          </cell>
          <cell r="X149" t="str">
            <v>甘登村：2024.03
波东村：
张俊喜2024.11
李杰2024.09</v>
          </cell>
          <cell r="Y149" t="str">
            <v>甘登村：5年
波东村：
张俊喜7个月
李杰1个月</v>
          </cell>
          <cell r="Z149" t="str">
            <v>甘登村：坐落于甘登乡甘登村的超市两层房屋。用途：住宿、开超市、餐饮使用。
波东村：
租赁内容：坐落于波东村农家超市的房屋，用途：住宿。</v>
          </cell>
          <cell r="AA149" t="str">
            <v>有现场盘点照片。甘登村无分红。
波东村分红情况：2025年波东村发放集体经济分红615486.52元，其中村内常驻157人，人均3253.10元；村外常驻46人，人均2277.17元。</v>
          </cell>
          <cell r="AB149">
            <v>0</v>
          </cell>
          <cell r="AC149" t="str">
            <v>墨脱县农业农村局</v>
          </cell>
        </row>
        <row r="149">
          <cell r="AF149">
            <v>2023</v>
          </cell>
          <cell r="AG149" t="str">
            <v>540423202318015</v>
          </cell>
        </row>
        <row r="150">
          <cell r="E150" t="str">
            <v>墨脱县加热萨乡灾后重建搬迁点旅游产业项目</v>
          </cell>
          <cell r="F150" t="str">
            <v>加热萨乡、格当乡</v>
          </cell>
          <cell r="G150" t="str">
            <v>加热萨村
曾求村</v>
          </cell>
          <cell r="H150" t="str">
            <v>康卓登搬迁点新建超市200平方米、硬化工程 201.4平方米、挡土墙工程 50.51 米及土石方工程、室外给排水和室外电气等附属工程;兴开搬迁点新建超市599.4平方米、室外灌木清理 494平方米、硬化工程 156.83平方米、绿化工程 73.06 平方米、挡土墙 64 米及土石方工程、室外给排水工程和室外电气工程等附属工程</v>
          </cell>
          <cell r="I150">
            <v>570</v>
          </cell>
          <cell r="J150">
            <v>570</v>
          </cell>
          <cell r="K150">
            <v>0</v>
          </cell>
          <cell r="L150">
            <v>545.639331</v>
          </cell>
          <cell r="M150">
            <v>545.639331</v>
          </cell>
          <cell r="N150">
            <v>0</v>
          </cell>
          <cell r="O150" t="str">
            <v>经营类</v>
          </cell>
          <cell r="P150" t="str">
            <v>商贸流通</v>
          </cell>
          <cell r="Q150" t="str">
            <v>巩固</v>
          </cell>
          <cell r="R150" t="str">
            <v>巩固</v>
          </cell>
          <cell r="S150" t="str">
            <v>是</v>
          </cell>
          <cell r="T150" t="str">
            <v>委托运营</v>
          </cell>
          <cell r="U150" t="str">
            <v>私企</v>
          </cell>
          <cell r="V150" t="str">
            <v>康卓登搬迁点：措尼拉姆
兴开搬迁点：西藏圣达农业科技开发有限公司</v>
          </cell>
          <cell r="W150" t="str">
            <v>是</v>
          </cell>
          <cell r="X150" t="str">
            <v>康卓登搬迁点：2024.08
兴开搬迁点：2024.08</v>
          </cell>
          <cell r="Y150" t="str">
            <v>康卓登搬迁点：3年
兴开搬迁点：3年</v>
          </cell>
          <cell r="Z150" t="str">
            <v>康卓登搬迁点：
租赁内容：坐落在墨脱县加热萨乡灾后重建搬迁点旅游产业项目（康卓登搬迁点曾求村、拉贡村农家超市）房屋1栋，面积200㎡。租赁用途：经营百货超市。
兴开搬迁点：
租赁内容：位于墨脱县加热萨乡兴开安置点，建筑面积200㎡房屋。租赁用途：居住使用。</v>
          </cell>
          <cell r="AA150" t="str">
            <v>均有现场盘点照片。
加热萨乡情况说明：未分红。
康卓登曾求村无分红。</v>
          </cell>
          <cell r="AB150">
            <v>0</v>
          </cell>
          <cell r="AC150" t="str">
            <v>墨脱县农业农村局</v>
          </cell>
        </row>
        <row r="150">
          <cell r="AF150">
            <v>2023</v>
          </cell>
          <cell r="AG150" t="str">
            <v>540423202318016</v>
          </cell>
        </row>
        <row r="151">
          <cell r="E151" t="str">
            <v>墨脱县茶叶杀青点引水供电工程</v>
          </cell>
          <cell r="F151" t="str">
            <v>达木乡、帮辛乡</v>
          </cell>
          <cell r="G151" t="str">
            <v>达木乡、帮辛乡</v>
          </cell>
          <cell r="H151" t="str">
            <v>1、达木乡茶叶杀青点：给水管网工程600米，闸阀井1座、沉泥池1座、排泥井3座、蓄水池2座、取水口1座，打火工程1项。
2、帮辛杀青点：引水供电配套设施管网工程900米，闸阀井1座、沉泥池1座、排泥井3座、蓄水池2座、取水口1座；电力工程：塑材管50m³，高压真空计量装置1台，进线真空断路器1台等工程。</v>
          </cell>
          <cell r="I151">
            <v>150</v>
          </cell>
          <cell r="J151">
            <v>150</v>
          </cell>
          <cell r="K151">
            <v>0</v>
          </cell>
          <cell r="L151">
            <v>150</v>
          </cell>
          <cell r="M151">
            <v>150</v>
          </cell>
          <cell r="N151">
            <v>0</v>
          </cell>
          <cell r="O151" t="str">
            <v>公益类</v>
          </cell>
          <cell r="P151" t="str">
            <v>茶</v>
          </cell>
          <cell r="Q151" t="str">
            <v>巩固</v>
          </cell>
          <cell r="R151" t="str">
            <v>-</v>
          </cell>
          <cell r="S151" t="str">
            <v>-</v>
          </cell>
          <cell r="T151" t="str">
            <v>-</v>
          </cell>
          <cell r="U151" t="str">
            <v>-</v>
          </cell>
          <cell r="V151" t="str">
            <v>-</v>
          </cell>
          <cell r="W151" t="str">
            <v>-</v>
          </cell>
          <cell r="X151" t="str">
            <v>-</v>
          </cell>
          <cell r="Y151" t="str">
            <v>-</v>
          </cell>
          <cell r="Z151" t="str">
            <v>-</v>
          </cell>
          <cell r="AA151" t="str">
            <v>-</v>
          </cell>
          <cell r="AB151" t="str">
            <v>-</v>
          </cell>
          <cell r="AC151" t="str">
            <v>-</v>
          </cell>
        </row>
        <row r="151">
          <cell r="AF151">
            <v>2023</v>
          </cell>
          <cell r="AG151" t="str">
            <v>540423202312037</v>
          </cell>
        </row>
        <row r="152">
          <cell r="E152" t="str">
            <v>墨脱县优质白肉枇杷种植项目</v>
          </cell>
          <cell r="F152" t="str">
            <v>墨脱镇、德兴乡、背崩乡</v>
          </cell>
          <cell r="G152" t="str">
            <v>墨脱镇巴日村、墨脱村、德兴乡德果村、背崩乡背崩村、江新村</v>
          </cell>
          <cell r="H152" t="str">
            <v>采购4万株白肉枇杷苗，有机肥200吨，油饼肥200吨，并配套网围栏、水管等附属工程。</v>
          </cell>
          <cell r="I152">
            <v>1100</v>
          </cell>
          <cell r="J152">
            <v>1100</v>
          </cell>
          <cell r="K152">
            <v>0</v>
          </cell>
          <cell r="L152">
            <v>1093.447115</v>
          </cell>
          <cell r="M152">
            <v>1093.447115</v>
          </cell>
          <cell r="N152">
            <v>0</v>
          </cell>
          <cell r="O152" t="str">
            <v>到户类</v>
          </cell>
          <cell r="P152" t="str">
            <v>其他</v>
          </cell>
          <cell r="Q152" t="str">
            <v>巩固</v>
          </cell>
          <cell r="R152" t="str">
            <v>-</v>
          </cell>
          <cell r="S152" t="str">
            <v>-</v>
          </cell>
          <cell r="T152" t="str">
            <v>-</v>
          </cell>
          <cell r="U152" t="str">
            <v>-</v>
          </cell>
          <cell r="V152" t="str">
            <v>-</v>
          </cell>
          <cell r="W152" t="str">
            <v>-</v>
          </cell>
          <cell r="X152" t="str">
            <v>-</v>
          </cell>
          <cell r="Y152" t="str">
            <v>-</v>
          </cell>
          <cell r="Z152" t="str">
            <v>-</v>
          </cell>
          <cell r="AA152" t="str">
            <v>-</v>
          </cell>
          <cell r="AB152" t="str">
            <v>-</v>
          </cell>
          <cell r="AC152" t="str">
            <v>-</v>
          </cell>
        </row>
        <row r="152">
          <cell r="AF152">
            <v>2023</v>
          </cell>
          <cell r="AG152" t="str">
            <v>540423202319026</v>
          </cell>
        </row>
        <row r="153">
          <cell r="E153" t="str">
            <v>墨脱茶叶全自动智能化流水生产线建设项目</v>
          </cell>
          <cell r="F153" t="str">
            <v>墨脱县城乡振兴产业有限公司</v>
          </cell>
          <cell r="G153" t="str">
            <v>墨脱村拉贡茶场、背崩茶叶加工厂、荷扎村茶叶加工厂</v>
          </cell>
          <cell r="H153" t="str">
            <v>购置全自动初制设备1套、发酵车间设备1套、匀堆模块设备6套、全自动筛分线设备1套、烘房设备及锅炉1套；摇青机组1组、杀青模块2套、揉捻机组1组、烘干机组2组等生产设备和全自动包装机1套、三角包内外一体机1台、小罐茶全自动包装机1台、三维智能覆膜机1台等全自动智能揉捻、提香、烘干、发酵等茶产业加工设备及配套附属设施建设。</v>
          </cell>
          <cell r="I153">
            <v>3081.177604</v>
          </cell>
          <cell r="J153">
            <v>3001.74</v>
          </cell>
          <cell r="K153">
            <v>79.4376039999999</v>
          </cell>
          <cell r="L153">
            <v>3037.869008</v>
          </cell>
          <cell r="M153">
            <v>3001.74</v>
          </cell>
          <cell r="N153">
            <v>36.1290079999998</v>
          </cell>
          <cell r="O153" t="str">
            <v>经营类</v>
          </cell>
          <cell r="P153" t="str">
            <v>茶</v>
          </cell>
          <cell r="Q153" t="str">
            <v>巩固</v>
          </cell>
          <cell r="R153" t="str">
            <v>巩固</v>
          </cell>
        </row>
        <row r="153">
          <cell r="AB153">
            <v>0</v>
          </cell>
          <cell r="AC153" t="str">
            <v>墨脱县农业农村局</v>
          </cell>
        </row>
        <row r="153">
          <cell r="AF153">
            <v>2023</v>
          </cell>
          <cell r="AG153" t="str">
            <v>540423202312038</v>
          </cell>
        </row>
        <row r="154">
          <cell r="E154" t="str">
            <v>墨脱县背崩乡地东村茶产业配套设施项目</v>
          </cell>
          <cell r="F154" t="str">
            <v>背崩乡</v>
          </cell>
          <cell r="G154" t="str">
            <v>地东村</v>
          </cell>
          <cell r="H154" t="str">
            <v>核定新建路堑墙工程5374.79立方米、路肩墙工程5244.85立方米、排水沟工程3101.54平方米</v>
          </cell>
          <cell r="I154">
            <v>1320</v>
          </cell>
          <cell r="J154">
            <v>1320</v>
          </cell>
          <cell r="K154">
            <v>0</v>
          </cell>
          <cell r="L154">
            <v>1281.60798</v>
          </cell>
          <cell r="M154">
            <v>1281.60798</v>
          </cell>
          <cell r="N154">
            <v>0</v>
          </cell>
          <cell r="O154" t="str">
            <v>公益类</v>
          </cell>
          <cell r="P154" t="str">
            <v>茶</v>
          </cell>
          <cell r="Q154" t="str">
            <v>巩固</v>
          </cell>
          <cell r="R154" t="str">
            <v>-</v>
          </cell>
          <cell r="S154" t="str">
            <v>-</v>
          </cell>
          <cell r="T154" t="str">
            <v>-</v>
          </cell>
          <cell r="U154" t="str">
            <v>-</v>
          </cell>
          <cell r="V154" t="str">
            <v>-</v>
          </cell>
          <cell r="W154" t="str">
            <v>-</v>
          </cell>
          <cell r="X154" t="str">
            <v>-</v>
          </cell>
          <cell r="Y154" t="str">
            <v>-</v>
          </cell>
          <cell r="Z154" t="str">
            <v>-</v>
          </cell>
          <cell r="AA154" t="str">
            <v>-</v>
          </cell>
          <cell r="AB154" t="str">
            <v>-</v>
          </cell>
          <cell r="AC154" t="str">
            <v>-</v>
          </cell>
        </row>
        <row r="154">
          <cell r="AF154">
            <v>2023</v>
          </cell>
          <cell r="AG154" t="str">
            <v>540423202312039</v>
          </cell>
        </row>
        <row r="155">
          <cell r="E155" t="str">
            <v>墨脱县背崩乡德尔贡村茶叶智能化流水生产线一期建设项目</v>
          </cell>
          <cell r="F155" t="str">
            <v>墨脱县城乡振兴产业有限公司</v>
          </cell>
          <cell r="G155" t="str">
            <v>德尔贡村</v>
          </cell>
          <cell r="H155" t="str">
            <v>黑毛茶设备采购1台，茶叶精制设备采购1台、压制全自动设备采购1台，烘房空压机设备采购1台，包装、审评室设备采购1项，蒸汽锅炉采购1项，设备电控系统1项，厂房电路系统1项。</v>
          </cell>
          <cell r="I155">
            <v>662.99</v>
          </cell>
          <cell r="J155">
            <v>662.99</v>
          </cell>
          <cell r="K155">
            <v>0</v>
          </cell>
          <cell r="L155">
            <v>640.4799</v>
          </cell>
          <cell r="M155">
            <v>640.4799</v>
          </cell>
          <cell r="N155">
            <v>0</v>
          </cell>
          <cell r="O155" t="str">
            <v>经营类</v>
          </cell>
          <cell r="P155" t="str">
            <v>茶</v>
          </cell>
          <cell r="Q155" t="str">
            <v>巩固</v>
          </cell>
          <cell r="R155" t="str">
            <v>巩固</v>
          </cell>
          <cell r="S155" t="str">
            <v>是</v>
          </cell>
          <cell r="T155" t="str">
            <v>委托运营</v>
          </cell>
          <cell r="U155" t="str">
            <v>私企</v>
          </cell>
          <cell r="V155" t="str">
            <v>西藏林芝墨脱十宝茶叶有限公司</v>
          </cell>
          <cell r="W155" t="str">
            <v>是</v>
          </cell>
          <cell r="X155">
            <v>2024.02</v>
          </cell>
          <cell r="Y155" t="str">
            <v>15年</v>
          </cell>
          <cell r="Z155" t="str">
            <v>租赁内容：价值6171800元设备及电控系统</v>
          </cell>
        </row>
        <row r="155">
          <cell r="AB155">
            <v>0</v>
          </cell>
          <cell r="AC155" t="str">
            <v>墨脱县农业农村局</v>
          </cell>
        </row>
        <row r="155">
          <cell r="AF155">
            <v>2023</v>
          </cell>
          <cell r="AG155" t="str">
            <v>540423202312040</v>
          </cell>
        </row>
        <row r="156">
          <cell r="E156" t="str">
            <v>墨脱县背崩乡格林村旅游发展茶叶基地建设汽车帐篷营地提升改造项目</v>
          </cell>
          <cell r="F156" t="str">
            <v>甘登乡</v>
          </cell>
          <cell r="G156" t="str">
            <v>格林村</v>
          </cell>
          <cell r="H156" t="str">
            <v>新建钢架玻璃板202㎡</v>
          </cell>
          <cell r="I156">
            <v>68.08</v>
          </cell>
          <cell r="J156">
            <v>68.08</v>
          </cell>
          <cell r="K156">
            <v>0</v>
          </cell>
          <cell r="L156">
            <v>68.08</v>
          </cell>
          <cell r="M156">
            <v>68.08</v>
          </cell>
          <cell r="N156">
            <v>0</v>
          </cell>
          <cell r="O156" t="str">
            <v>公益类</v>
          </cell>
          <cell r="P156" t="str">
            <v>乡村旅游</v>
          </cell>
          <cell r="Q156" t="str">
            <v>巩固</v>
          </cell>
          <cell r="R156" t="str">
            <v>-</v>
          </cell>
          <cell r="S156" t="str">
            <v>-</v>
          </cell>
          <cell r="T156" t="str">
            <v>-</v>
          </cell>
          <cell r="U156" t="str">
            <v>-</v>
          </cell>
          <cell r="V156" t="str">
            <v>-</v>
          </cell>
          <cell r="W156" t="str">
            <v>-</v>
          </cell>
          <cell r="X156" t="str">
            <v>-</v>
          </cell>
          <cell r="Y156" t="str">
            <v>-</v>
          </cell>
          <cell r="Z156" t="str">
            <v>-</v>
          </cell>
          <cell r="AA156" t="str">
            <v>-</v>
          </cell>
          <cell r="AB156" t="str">
            <v>-</v>
          </cell>
          <cell r="AC156" t="str">
            <v>-</v>
          </cell>
        </row>
        <row r="156">
          <cell r="AF156">
            <v>2023</v>
          </cell>
          <cell r="AG156" t="str">
            <v>540423202317026</v>
          </cell>
        </row>
        <row r="157">
          <cell r="E157" t="str">
            <v>墨脱县德兴乡文朗村美丽宜居产业发展项目</v>
          </cell>
          <cell r="F157" t="str">
            <v>德兴乡</v>
          </cell>
          <cell r="G157" t="str">
            <v>文朗村</v>
          </cell>
          <cell r="H157" t="str">
            <v>核定猪圈鸡圈地块:新建道路硬化2020平方米、道路边沟140米、挡土墙6076.08平方米、污水沟687.4米、备水台31个、路灯26盏及总体给排水工程等附属工程;农家乐地块:新建道路硬化2362.84平方米、休憩亭1座、公共厕所24.7平方米、鱼塘工程1760平方米、挡土墙193.05立方米、钓鱼雨棚6个、污水沟166.2米、备水台2个、路灯19盏及总体给排水工程等附属工程;茶叶地地块新建道路硬化2146.27平方米、道路边沟477米;村内地块新建泉眼小品2座架空栈道300米、民宿改造4户等内容;购置藏式沙发8套、藏式茶几4套、双人床4套、藏式电视柜4张、电视4台、电磁炉4个、墙画4套等内容(详见附表)</v>
          </cell>
          <cell r="I157">
            <v>1400</v>
          </cell>
          <cell r="J157">
            <v>1400</v>
          </cell>
          <cell r="K157">
            <v>0</v>
          </cell>
          <cell r="L157">
            <v>1301.156868</v>
          </cell>
          <cell r="M157">
            <v>1301.156868</v>
          </cell>
          <cell r="N157">
            <v>0</v>
          </cell>
          <cell r="O157" t="str">
            <v>经营类</v>
          </cell>
          <cell r="P157" t="str">
            <v>乡村旅游</v>
          </cell>
          <cell r="Q157" t="str">
            <v>巩固</v>
          </cell>
          <cell r="R157" t="str">
            <v>巩固</v>
          </cell>
          <cell r="S157" t="str">
            <v>是</v>
          </cell>
          <cell r="T157" t="str">
            <v>委托运营</v>
          </cell>
          <cell r="U157" t="str">
            <v>私企</v>
          </cell>
          <cell r="V157" t="str">
            <v>西藏圣华耀安酒店管理有限公司</v>
          </cell>
          <cell r="W157" t="str">
            <v>是</v>
          </cell>
          <cell r="X157" t="str">
            <v>第一份协议：2025.07
第二份协议：2025.07</v>
          </cell>
          <cell r="Y157" t="str">
            <v>第一份协议：9年零10个月
第二份协议：9年11个月</v>
          </cell>
          <cell r="Z157" t="str">
            <v>第一份运营协议：
租赁内容：出租地块2处。地块1：位于村内农家乐（村委会旁），面积为2.4亩，土地性质为商业服务业设施用地（含农家乐）。地块2：位于文朗至德果方向200米处，为20亩商业服务业设施用地、10亩灌木林地和1亩农用地。
第二份运营协议：
位于文朗村口养殖场，租赁用途：开发民宿。</v>
          </cell>
          <cell r="AA157" t="str">
            <v>有现场照片，有情况说明。
文朗村：2026年首次分红总额为24.7万元，覆盖68户254人，于2026年1月9日发放。</v>
          </cell>
          <cell r="AB157">
            <v>0</v>
          </cell>
          <cell r="AC157" t="str">
            <v>墨脱县农业农村局</v>
          </cell>
        </row>
        <row r="157">
          <cell r="AF157">
            <v>2023</v>
          </cell>
          <cell r="AG157" t="str">
            <v>540423202317027</v>
          </cell>
        </row>
        <row r="158">
          <cell r="E158" t="str">
            <v>墨脱县德兴乡易贡白村美丽宜居产业项目</v>
          </cell>
          <cell r="F158" t="str">
            <v>德兴乡</v>
          </cell>
          <cell r="G158" t="str">
            <v>易贡白村</v>
          </cell>
          <cell r="H158" t="str">
            <v>新建旅游产业用房工程275.06平方米、餐饮工程129.63平方米、绿化工程349.35平方米、道路硬化工程791.88平方米、围墙（含大门）158.16米、挡土墙107米、游步道工程332.13米、路缘石66.38米、道路工程、总平电气和给排水工程等附属工程</v>
          </cell>
          <cell r="I158">
            <v>950</v>
          </cell>
          <cell r="J158">
            <v>950</v>
          </cell>
          <cell r="K158">
            <v>0</v>
          </cell>
          <cell r="L158">
            <v>909.64008</v>
          </cell>
          <cell r="M158">
            <v>909.64008</v>
          </cell>
          <cell r="N158">
            <v>0</v>
          </cell>
          <cell r="O158" t="str">
            <v>经营类</v>
          </cell>
          <cell r="P158" t="str">
            <v>乡村旅游</v>
          </cell>
          <cell r="Q158" t="str">
            <v>巩固</v>
          </cell>
          <cell r="R158" t="str">
            <v>巩固</v>
          </cell>
          <cell r="S158" t="str">
            <v>是</v>
          </cell>
          <cell r="T158" t="str">
            <v>委托运营</v>
          </cell>
          <cell r="U158" t="str">
            <v>国企</v>
          </cell>
          <cell r="V158" t="str">
            <v>中国电建集团昆明勘测设计研究院有限公司</v>
          </cell>
          <cell r="W158" t="str">
            <v>是</v>
          </cell>
          <cell r="X158">
            <v>2025.04</v>
          </cell>
          <cell r="Y158" t="str">
            <v>10年</v>
          </cell>
          <cell r="Z158" t="str">
            <v>租赁内容：坐落于墨脱县德兴乡易贡白村，房屋及其附属面积约1500㎡。
租赁用途：岩心储存仓库。</v>
          </cell>
          <cell r="AA158" t="str">
            <v>有现场盘点照片。
针对该项目德兴乡易贡白村分红情况：2025年度分红总额为15万元，本次提取15万元用于分红(5万元按户分配、10万元按人数分配)的方案，覆盖农户23户、村民107人，于2026年1月9日发放。</v>
          </cell>
          <cell r="AB158">
            <v>0</v>
          </cell>
          <cell r="AC158" t="str">
            <v>墨脱县农业农村局</v>
          </cell>
        </row>
        <row r="158">
          <cell r="AF158">
            <v>2023</v>
          </cell>
          <cell r="AG158" t="str">
            <v>540423202317028</v>
          </cell>
        </row>
        <row r="159">
          <cell r="E159" t="str">
            <v>墨脱县德兴乡美丽宜居产业项目（墨脱县德兴乡文朗村林下资源种植项目、墨脱县德兴乡易贡白村林下资源种植项目）</v>
          </cell>
          <cell r="F159" t="str">
            <v>德兴乡</v>
          </cell>
          <cell r="G159" t="str">
            <v>易贡白村
文朗村</v>
          </cell>
          <cell r="H159" t="str">
            <v>1、文朗村：林下资源种植,45亩的灵芝及配套工程；
2、易贡白村林下资源种植,羊肚菌70亩及配套工程。</v>
          </cell>
          <cell r="I159">
            <v>630</v>
          </cell>
          <cell r="J159">
            <v>630</v>
          </cell>
          <cell r="K159">
            <v>0</v>
          </cell>
          <cell r="L159">
            <v>596.1317</v>
          </cell>
          <cell r="M159">
            <v>596.1317</v>
          </cell>
          <cell r="N159">
            <v>0</v>
          </cell>
          <cell r="O159" t="str">
            <v>经营类</v>
          </cell>
          <cell r="P159" t="str">
            <v>设施农业</v>
          </cell>
          <cell r="Q159" t="str">
            <v>巩固</v>
          </cell>
          <cell r="R159" t="str">
            <v>调整</v>
          </cell>
          <cell r="S159" t="str">
            <v>否</v>
          </cell>
          <cell r="T159" t="str">
            <v>-</v>
          </cell>
          <cell r="U159" t="str">
            <v>-</v>
          </cell>
          <cell r="V159" t="str">
            <v>-</v>
          </cell>
          <cell r="W159" t="str">
            <v>-</v>
          </cell>
          <cell r="X159" t="str">
            <v>-</v>
          </cell>
          <cell r="Y159" t="str">
            <v>-</v>
          </cell>
          <cell r="Z159" t="str">
            <v>-</v>
          </cell>
          <cell r="AA159" t="str">
            <v>-</v>
          </cell>
          <cell r="AB159">
            <v>0</v>
          </cell>
          <cell r="AC159" t="str">
            <v>墨脱县农业农村局</v>
          </cell>
          <cell r="AD159" t="str">
            <v>涉法涉诉</v>
          </cell>
        </row>
        <row r="159">
          <cell r="AF159">
            <v>2023</v>
          </cell>
          <cell r="AG159" t="str">
            <v>540423202316024</v>
          </cell>
        </row>
        <row r="160">
          <cell r="E160" t="str">
            <v>墨脱县加热萨乡和甘登乡灾后重建生产生活配套项目</v>
          </cell>
          <cell r="F160" t="str">
            <v>加热萨乡、甘登乡、格当乡</v>
          </cell>
          <cell r="G160" t="str">
            <v>加热萨乡和甘登乡，格当乡</v>
          </cell>
          <cell r="H160" t="str">
            <v>1、为康卓登搬迁点45户搬迁群众新建每户10㎡的砌体和钢架结构猪圈45座；
2、为兴开搬迁点83户搬迁群众新建新建每户10㎡的砌体和钢架结构猪圈83座；
3、为兴开、康卓登搬迁村新建新建每户30㎡的砌体和钢架结构牛棚3840平米米及附属设施等。
4、为甘登村57户搬迁群众新建新建每户10㎡的砌体和钢架结构猪圈50座，新建新建每户30㎡的砌体和钢架结构的牛棚1710平方米及相关附属设施。
5、为波东村44户搬迁群众新建每户10㎡的砌体和钢架结构的猪圈44座。</v>
          </cell>
          <cell r="I160">
            <v>1154</v>
          </cell>
          <cell r="J160">
            <v>1154</v>
          </cell>
          <cell r="K160">
            <v>0</v>
          </cell>
          <cell r="L160">
            <v>1154</v>
          </cell>
          <cell r="M160">
            <v>1154</v>
          </cell>
          <cell r="N160">
            <v>0</v>
          </cell>
          <cell r="O160" t="str">
            <v>到户类</v>
          </cell>
          <cell r="P160" t="str">
            <v>猪</v>
          </cell>
          <cell r="Q160" t="str">
            <v>巩固</v>
          </cell>
          <cell r="R160" t="str">
            <v>-</v>
          </cell>
          <cell r="S160" t="str">
            <v>-</v>
          </cell>
          <cell r="T160" t="str">
            <v>-</v>
          </cell>
          <cell r="U160" t="str">
            <v>-</v>
          </cell>
          <cell r="V160" t="str">
            <v>-</v>
          </cell>
          <cell r="W160" t="str">
            <v>-</v>
          </cell>
          <cell r="X160" t="str">
            <v>-</v>
          </cell>
          <cell r="Y160" t="str">
            <v>-</v>
          </cell>
          <cell r="Z160" t="str">
            <v>-</v>
          </cell>
          <cell r="AA160" t="str">
            <v>-</v>
          </cell>
          <cell r="AB160" t="str">
            <v>-</v>
          </cell>
          <cell r="AC160" t="str">
            <v>-</v>
          </cell>
        </row>
        <row r="160">
          <cell r="AF160">
            <v>2023</v>
          </cell>
          <cell r="AG160" t="str">
            <v>540423202307016</v>
          </cell>
        </row>
        <row r="161">
          <cell r="E161" t="str">
            <v>墨脱县加热萨乡和甘登乡灾后重建产业配套项目</v>
          </cell>
          <cell r="F161" t="str">
            <v>加热萨乡、甘登乡、格当乡</v>
          </cell>
          <cell r="G161" t="str">
            <v>加热萨乡和甘登乡，格当乡</v>
          </cell>
          <cell r="H161" t="str">
            <v>核定德尔贡地块新建薄膜大棚9座，总建筑面积11265.29平方米、网围栏774米、挡土墙237.54立方米、简易大门1座、客土2816.32立方米、土石方工程和引水工程等附属工程;康卓登搬迁点新建阳光板大棚10座，总建筑面积2790.3平方米、网围栏262米、简易大门1座、客土697.58立方米、土石方工程和引水工程等附属工程;兴开搬迁点新建阳光板大棚10座，总建筑面积4948.7平方米、挡土墙765.04立方米、网围栏256.2米、简易大门5座、土石方工程和引水工程等相关附属工程(详见附表)。</v>
          </cell>
          <cell r="I161">
            <v>1600</v>
          </cell>
          <cell r="J161">
            <v>1600</v>
          </cell>
          <cell r="K161">
            <v>0</v>
          </cell>
          <cell r="L161">
            <v>1421.055909</v>
          </cell>
          <cell r="M161">
            <v>1421.055909</v>
          </cell>
          <cell r="N161">
            <v>0</v>
          </cell>
          <cell r="O161" t="str">
            <v>经营类</v>
          </cell>
          <cell r="P161" t="str">
            <v>设施农业</v>
          </cell>
          <cell r="Q161" t="str">
            <v>巩固</v>
          </cell>
          <cell r="R161" t="str">
            <v>巩固</v>
          </cell>
          <cell r="S161" t="str">
            <v>是</v>
          </cell>
          <cell r="T161" t="str">
            <v>委托运营</v>
          </cell>
          <cell r="U161" t="str">
            <v>私企</v>
          </cell>
          <cell r="V161" t="str">
            <v>甘登乡德尔贡地块：西藏林芝墨脱十宝茶叶有限公司
格当乡康卓登搬迁点：到户
加热萨乡兴开搬迁点：闲置</v>
          </cell>
          <cell r="W161" t="str">
            <v>是</v>
          </cell>
          <cell r="X161" t="str">
            <v>甘登乡德尔贡地块：2024.12</v>
          </cell>
          <cell r="Y161" t="str">
            <v>甘登乡德尔贡地块：3年</v>
          </cell>
          <cell r="Z161" t="str">
            <v>德尔贡地块：
租赁内容：坐落在墨脱县德尔贡村DEG2号线中桥前方500米，温室大棚及附属工程。大棚实测占地面积15680平方米（23.5亩），单/连拱大棚，轻型钢结构。
租赁用途：瓜果蔬菜种植。</v>
          </cell>
          <cell r="AA161" t="str">
            <v>均有现场盘点照片，均有情况说明，均无集体收益分红。</v>
          </cell>
          <cell r="AB161">
            <v>0</v>
          </cell>
          <cell r="AC161" t="str">
            <v>墨脱县农业农村局</v>
          </cell>
        </row>
        <row r="161">
          <cell r="AF161">
            <v>2023</v>
          </cell>
          <cell r="AG161" t="str">
            <v>540423202316025</v>
          </cell>
        </row>
        <row r="162">
          <cell r="E162" t="str">
            <v>墨脱县2013年优质蔬菜生产基地</v>
          </cell>
          <cell r="F162" t="str">
            <v>墨脱县</v>
          </cell>
          <cell r="G162" t="str">
            <v>墨脱县全域</v>
          </cell>
          <cell r="H162" t="str">
            <v>墨脱镇米日村、马迪村、亚让村、巴日村共修建12座，建设面积3840平方米；德兴乡德果村、文郎村、荷扎村、那尔东村共修建10座，建设面积3200平方米；达木乡达木村、卡布村共修建14座，建设面积4480平方米；帮辛乡帮辛村、宗荣村、岗玉村、西登村、肯肯村、帮果村、根登村14座，建设面积4480平方米，总建设面积16000平方米。</v>
          </cell>
          <cell r="I162">
            <v>480</v>
          </cell>
          <cell r="J162">
            <v>300</v>
          </cell>
          <cell r="K162">
            <v>180</v>
          </cell>
          <cell r="L162">
            <v>480</v>
          </cell>
          <cell r="M162">
            <v>300</v>
          </cell>
          <cell r="N162">
            <v>180</v>
          </cell>
          <cell r="O162" t="str">
            <v>到户类</v>
          </cell>
          <cell r="P162" t="str">
            <v>设施农业</v>
          </cell>
          <cell r="Q162" t="str">
            <v>巩固</v>
          </cell>
          <cell r="R162" t="str">
            <v>-</v>
          </cell>
          <cell r="S162" t="str">
            <v>-</v>
          </cell>
          <cell r="T162" t="str">
            <v>-</v>
          </cell>
          <cell r="U162" t="str">
            <v>-</v>
          </cell>
          <cell r="V162" t="str">
            <v>-</v>
          </cell>
          <cell r="W162" t="str">
            <v>-</v>
          </cell>
          <cell r="X162" t="str">
            <v>-</v>
          </cell>
          <cell r="Y162" t="str">
            <v>-</v>
          </cell>
          <cell r="Z162" t="str">
            <v>-</v>
          </cell>
          <cell r="AA162" t="str">
            <v>-</v>
          </cell>
          <cell r="AB162" t="str">
            <v>-</v>
          </cell>
          <cell r="AC162" t="str">
            <v>-</v>
          </cell>
        </row>
        <row r="162">
          <cell r="AF162">
            <v>2013</v>
          </cell>
          <cell r="AG162" t="str">
            <v>540423201316026</v>
          </cell>
        </row>
        <row r="163">
          <cell r="E163" t="str">
            <v>墨脱县茶叶种植基地建设项目</v>
          </cell>
          <cell r="F163" t="str">
            <v>墨脱县</v>
          </cell>
          <cell r="G163" t="str">
            <v>墨脱县全域</v>
          </cell>
          <cell r="H163" t="str">
            <v>种植茶叶500亩及配套设施建设。</v>
          </cell>
          <cell r="I163">
            <v>200</v>
          </cell>
          <cell r="J163">
            <v>200</v>
          </cell>
          <cell r="K163">
            <v>0</v>
          </cell>
          <cell r="L163">
            <v>200</v>
          </cell>
          <cell r="M163">
            <v>200</v>
          </cell>
          <cell r="N163">
            <v>0</v>
          </cell>
          <cell r="O163" t="str">
            <v>到户类</v>
          </cell>
          <cell r="P163" t="str">
            <v>茶</v>
          </cell>
          <cell r="Q163" t="str">
            <v>巩固</v>
          </cell>
          <cell r="R163" t="str">
            <v>-</v>
          </cell>
          <cell r="S163" t="str">
            <v>-</v>
          </cell>
          <cell r="T163" t="str">
            <v>-</v>
          </cell>
          <cell r="U163" t="str">
            <v>-</v>
          </cell>
          <cell r="V163" t="str">
            <v>-</v>
          </cell>
          <cell r="W163" t="str">
            <v>-</v>
          </cell>
          <cell r="X163" t="str">
            <v>-</v>
          </cell>
          <cell r="Y163" t="str">
            <v>-</v>
          </cell>
          <cell r="Z163" t="str">
            <v>-</v>
          </cell>
          <cell r="AA163" t="str">
            <v>-</v>
          </cell>
          <cell r="AB163" t="str">
            <v>-</v>
          </cell>
          <cell r="AC163" t="str">
            <v>-</v>
          </cell>
        </row>
        <row r="163">
          <cell r="AF163">
            <v>2014</v>
          </cell>
          <cell r="AG163" t="str">
            <v>540423201412041</v>
          </cell>
        </row>
        <row r="164">
          <cell r="E164" t="str">
            <v>2015年墨脱县茶叶种植项目</v>
          </cell>
          <cell r="F164" t="str">
            <v>墨脱县</v>
          </cell>
          <cell r="G164" t="str">
            <v>墨脱县全域</v>
          </cell>
          <cell r="H164" t="str">
            <v>种植茶叶500亩。</v>
          </cell>
          <cell r="I164">
            <v>150</v>
          </cell>
          <cell r="J164">
            <v>150</v>
          </cell>
          <cell r="K164">
            <v>0</v>
          </cell>
          <cell r="L164">
            <v>150</v>
          </cell>
          <cell r="M164">
            <v>150</v>
          </cell>
          <cell r="N164">
            <v>0</v>
          </cell>
          <cell r="O164" t="str">
            <v>到户类</v>
          </cell>
          <cell r="P164" t="str">
            <v>茶</v>
          </cell>
          <cell r="Q164" t="str">
            <v>巩固</v>
          </cell>
          <cell r="R164" t="str">
            <v>-</v>
          </cell>
          <cell r="S164" t="str">
            <v>-</v>
          </cell>
          <cell r="T164" t="str">
            <v>-</v>
          </cell>
          <cell r="U164" t="str">
            <v>-</v>
          </cell>
          <cell r="V164" t="str">
            <v>-</v>
          </cell>
          <cell r="W164" t="str">
            <v>-</v>
          </cell>
          <cell r="X164" t="str">
            <v>-</v>
          </cell>
          <cell r="Y164" t="str">
            <v>-</v>
          </cell>
          <cell r="Z164" t="str">
            <v>-</v>
          </cell>
          <cell r="AA164" t="str">
            <v>-</v>
          </cell>
          <cell r="AB164" t="str">
            <v>-</v>
          </cell>
          <cell r="AC164" t="str">
            <v>-</v>
          </cell>
        </row>
        <row r="164">
          <cell r="AF164">
            <v>2015</v>
          </cell>
          <cell r="AG164" t="str">
            <v>540423201512042</v>
          </cell>
        </row>
        <row r="165">
          <cell r="E165" t="str">
            <v>林芝墨脱县茶叶生产基地建设项目</v>
          </cell>
          <cell r="F165" t="str">
            <v>甘登乡</v>
          </cell>
          <cell r="G165" t="str">
            <v>格林村</v>
          </cell>
          <cell r="H165" t="str">
            <v>在墨脱县建设茶叶种植基地300亩，以及配套基础设施建设</v>
          </cell>
          <cell r="I165">
            <v>500</v>
          </cell>
          <cell r="J165">
            <v>500</v>
          </cell>
          <cell r="K165">
            <v>0</v>
          </cell>
          <cell r="L165">
            <v>500</v>
          </cell>
          <cell r="M165">
            <v>500</v>
          </cell>
          <cell r="N165">
            <v>0</v>
          </cell>
          <cell r="O165" t="str">
            <v>到户类</v>
          </cell>
          <cell r="P165" t="str">
            <v>茶</v>
          </cell>
          <cell r="Q165" t="str">
            <v>巩固</v>
          </cell>
          <cell r="R165" t="str">
            <v>-</v>
          </cell>
          <cell r="S165" t="str">
            <v>-</v>
          </cell>
          <cell r="T165" t="str">
            <v>-</v>
          </cell>
          <cell r="U165" t="str">
            <v>-</v>
          </cell>
          <cell r="V165" t="str">
            <v>-</v>
          </cell>
          <cell r="W165" t="str">
            <v>-</v>
          </cell>
          <cell r="X165" t="str">
            <v>-</v>
          </cell>
          <cell r="Y165" t="str">
            <v>-</v>
          </cell>
          <cell r="Z165" t="str">
            <v>-</v>
          </cell>
          <cell r="AA165" t="str">
            <v>-</v>
          </cell>
          <cell r="AB165" t="str">
            <v>-</v>
          </cell>
          <cell r="AC165" t="str">
            <v>-</v>
          </cell>
        </row>
        <row r="165">
          <cell r="AF165">
            <v>2016</v>
          </cell>
          <cell r="AG165" t="str">
            <v>540423201612043</v>
          </cell>
        </row>
        <row r="166">
          <cell r="E166" t="str">
            <v>2016年墨脱县茶叶种植项目</v>
          </cell>
          <cell r="F166" t="str">
            <v>德兴乡、帮辛乡</v>
          </cell>
          <cell r="G166" t="str">
            <v>易贡白村、帮果村</v>
          </cell>
          <cell r="H166" t="str">
            <v>建设主要内容为德兴乡易贡白村茶叶种植148亩，帮辛乡帮果村茶叶种植220亩等。</v>
          </cell>
          <cell r="I166">
            <v>300</v>
          </cell>
          <cell r="J166">
            <v>300</v>
          </cell>
          <cell r="K166">
            <v>0</v>
          </cell>
          <cell r="L166">
            <v>300</v>
          </cell>
          <cell r="M166">
            <v>300</v>
          </cell>
          <cell r="N166">
            <v>0</v>
          </cell>
          <cell r="O166" t="str">
            <v>到户类</v>
          </cell>
          <cell r="P166" t="str">
            <v>茶</v>
          </cell>
          <cell r="Q166" t="str">
            <v>巩固</v>
          </cell>
          <cell r="R166" t="str">
            <v>-</v>
          </cell>
          <cell r="S166" t="str">
            <v>-</v>
          </cell>
          <cell r="T166" t="str">
            <v>-</v>
          </cell>
          <cell r="U166" t="str">
            <v>-</v>
          </cell>
          <cell r="V166" t="str">
            <v>-</v>
          </cell>
          <cell r="W166" t="str">
            <v>-</v>
          </cell>
          <cell r="X166" t="str">
            <v>-</v>
          </cell>
          <cell r="Y166" t="str">
            <v>-</v>
          </cell>
          <cell r="Z166" t="str">
            <v>-</v>
          </cell>
          <cell r="AA166" t="str">
            <v>-</v>
          </cell>
          <cell r="AB166" t="str">
            <v>-</v>
          </cell>
          <cell r="AC166" t="str">
            <v>-</v>
          </cell>
        </row>
        <row r="166">
          <cell r="AF166">
            <v>2016</v>
          </cell>
          <cell r="AG166" t="str">
            <v>540423201612044</v>
          </cell>
        </row>
        <row r="167">
          <cell r="E167" t="str">
            <v>墨脱县2017年城郊蔬菜生产基地建设项目</v>
          </cell>
          <cell r="F167" t="str">
            <v>墨脱镇</v>
          </cell>
          <cell r="G167" t="str">
            <v>亚东村</v>
          </cell>
          <cell r="H167" t="str">
            <v>新建蔬菜大棚10880㎡，其中：2连体大棚640㎡1栋，4连体大棚10240㎡8栋及附属工程（园区道路2270.6平方米、值班室28.21平方米、厕所16.53平方米、大门2座、网围栏646.8m、拆除房屋256平方米、总体电气及总体给排水工程)。2023年，政府投资721.74万元，对现有9栋大棚进行改造提升，并建设管理用房、卫生间、值班室及工具间，配套相应的家具以及水电设施。</v>
          </cell>
          <cell r="I167">
            <v>500</v>
          </cell>
          <cell r="J167">
            <v>500</v>
          </cell>
          <cell r="K167">
            <v>0</v>
          </cell>
          <cell r="L167">
            <v>500</v>
          </cell>
          <cell r="M167">
            <v>500</v>
          </cell>
          <cell r="N167">
            <v>0</v>
          </cell>
          <cell r="O167" t="str">
            <v>经营类</v>
          </cell>
          <cell r="P167" t="str">
            <v>设施农业</v>
          </cell>
          <cell r="Q167" t="str">
            <v>巩固</v>
          </cell>
          <cell r="R167" t="str">
            <v>巩固</v>
          </cell>
        </row>
        <row r="167">
          <cell r="AB167">
            <v>0</v>
          </cell>
          <cell r="AC167" t="str">
            <v>墨脱县农业农村局</v>
          </cell>
        </row>
        <row r="167">
          <cell r="AF167">
            <v>2017</v>
          </cell>
          <cell r="AG167" t="str">
            <v>540423201716027</v>
          </cell>
        </row>
        <row r="168">
          <cell r="E168" t="str">
            <v>墨脱县2017年茶叶种植项目</v>
          </cell>
          <cell r="F168" t="str">
            <v>格当乡、墨脱镇</v>
          </cell>
          <cell r="G168" t="str">
            <v>桑珍卡村、墨脱村</v>
          </cell>
          <cell r="H168" t="str">
            <v>新建茶叶基地面积547.36亩及配套设施，其中：格当乡桑珍卡村360亩、墨脱村茶叶基地187.36亩。</v>
          </cell>
          <cell r="I168">
            <v>500</v>
          </cell>
          <cell r="J168">
            <v>500</v>
          </cell>
          <cell r="K168">
            <v>0</v>
          </cell>
          <cell r="L168">
            <v>500</v>
          </cell>
          <cell r="M168">
            <v>500</v>
          </cell>
          <cell r="N168">
            <v>0</v>
          </cell>
          <cell r="O168" t="str">
            <v>到户类</v>
          </cell>
          <cell r="P168" t="str">
            <v>茶</v>
          </cell>
          <cell r="Q168" t="str">
            <v>巩固</v>
          </cell>
          <cell r="R168" t="str">
            <v>-</v>
          </cell>
          <cell r="S168" t="str">
            <v>-</v>
          </cell>
          <cell r="T168" t="str">
            <v>-</v>
          </cell>
          <cell r="U168" t="str">
            <v>-</v>
          </cell>
          <cell r="V168" t="str">
            <v>-</v>
          </cell>
          <cell r="W168" t="str">
            <v>-</v>
          </cell>
          <cell r="X168" t="str">
            <v>-</v>
          </cell>
          <cell r="Y168" t="str">
            <v>-</v>
          </cell>
          <cell r="Z168" t="str">
            <v>-</v>
          </cell>
          <cell r="AA168" t="str">
            <v>-</v>
          </cell>
          <cell r="AB168" t="str">
            <v>-</v>
          </cell>
          <cell r="AC168" t="str">
            <v>-</v>
          </cell>
        </row>
        <row r="168">
          <cell r="AF168">
            <v>2017</v>
          </cell>
          <cell r="AG168" t="str">
            <v>540423201712045</v>
          </cell>
        </row>
        <row r="169">
          <cell r="E169" t="str">
            <v>林芝市墨脱县有机茶种植基地建设项目</v>
          </cell>
          <cell r="F169" t="str">
            <v>甘登乡</v>
          </cell>
          <cell r="G169" t="str">
            <v>德尔贡村</v>
          </cell>
          <cell r="H169" t="str">
            <v>建设主要内容为新建优质茶园1200亩及配套基础设施。</v>
          </cell>
          <cell r="I169">
            <v>5200</v>
          </cell>
          <cell r="J169">
            <v>2000</v>
          </cell>
          <cell r="K169">
            <v>3200</v>
          </cell>
          <cell r="L169">
            <v>5200</v>
          </cell>
          <cell r="M169">
            <v>2000</v>
          </cell>
          <cell r="N169">
            <v>3200</v>
          </cell>
          <cell r="O169" t="str">
            <v>到户类</v>
          </cell>
          <cell r="P169" t="str">
            <v>茶</v>
          </cell>
          <cell r="Q169" t="str">
            <v>巩固</v>
          </cell>
          <cell r="R169" t="str">
            <v>-</v>
          </cell>
          <cell r="S169" t="str">
            <v>-</v>
          </cell>
          <cell r="T169" t="str">
            <v>-</v>
          </cell>
          <cell r="U169" t="str">
            <v>-</v>
          </cell>
          <cell r="V169" t="str">
            <v>-</v>
          </cell>
          <cell r="W169" t="str">
            <v>-</v>
          </cell>
          <cell r="X169" t="str">
            <v>-</v>
          </cell>
          <cell r="Y169" t="str">
            <v>-</v>
          </cell>
          <cell r="Z169" t="str">
            <v>-</v>
          </cell>
          <cell r="AA169" t="str">
            <v>-</v>
          </cell>
          <cell r="AB169" t="str">
            <v>-</v>
          </cell>
          <cell r="AC169" t="str">
            <v>-</v>
          </cell>
        </row>
        <row r="169">
          <cell r="AF169">
            <v>2018</v>
          </cell>
          <cell r="AG169" t="str">
            <v>540423201812046</v>
          </cell>
        </row>
        <row r="170">
          <cell r="E170" t="str">
            <v>墨脱县茶产业扶持项目（1）</v>
          </cell>
          <cell r="F170" t="str">
            <v>墨脱县</v>
          </cell>
          <cell r="G170" t="str">
            <v>墨脱县全域</v>
          </cell>
          <cell r="H170" t="str">
            <v>新建茶园62亩，购置茶叶加工设备及配套附属设施建设。</v>
          </cell>
          <cell r="I170">
            <v>300</v>
          </cell>
          <cell r="J170">
            <v>300</v>
          </cell>
          <cell r="K170">
            <v>0</v>
          </cell>
          <cell r="L170">
            <v>300</v>
          </cell>
          <cell r="M170">
            <v>300</v>
          </cell>
          <cell r="N170">
            <v>0</v>
          </cell>
          <cell r="O170" t="str">
            <v>到户类</v>
          </cell>
          <cell r="P170" t="str">
            <v>茶</v>
          </cell>
          <cell r="Q170" t="str">
            <v>巩固</v>
          </cell>
          <cell r="R170" t="str">
            <v>-</v>
          </cell>
          <cell r="S170" t="str">
            <v>-</v>
          </cell>
          <cell r="T170" t="str">
            <v>-</v>
          </cell>
          <cell r="U170" t="str">
            <v>-</v>
          </cell>
          <cell r="V170" t="str">
            <v>-</v>
          </cell>
          <cell r="W170" t="str">
            <v>-</v>
          </cell>
          <cell r="X170" t="str">
            <v>-</v>
          </cell>
          <cell r="Y170" t="str">
            <v>-</v>
          </cell>
          <cell r="Z170" t="str">
            <v>-</v>
          </cell>
          <cell r="AA170" t="str">
            <v>-</v>
          </cell>
          <cell r="AB170" t="str">
            <v>-</v>
          </cell>
          <cell r="AC170" t="str">
            <v>-</v>
          </cell>
        </row>
        <row r="170">
          <cell r="AF170">
            <v>2019</v>
          </cell>
          <cell r="AG170" t="str">
            <v>540423201912047</v>
          </cell>
        </row>
        <row r="171">
          <cell r="E171" t="str">
            <v>墨脱县茶产业项目</v>
          </cell>
          <cell r="F171" t="str">
            <v>墨脱县</v>
          </cell>
          <cell r="G171" t="str">
            <v>墨脱县全域</v>
          </cell>
          <cell r="H171" t="str">
            <v>用于墨脱县茶叶种植及配套附属设施建设等</v>
          </cell>
          <cell r="I171">
            <v>1000</v>
          </cell>
          <cell r="J171">
            <v>1000</v>
          </cell>
          <cell r="K171">
            <v>0</v>
          </cell>
          <cell r="L171">
            <v>1000</v>
          </cell>
          <cell r="M171">
            <v>1000</v>
          </cell>
          <cell r="N171">
            <v>0</v>
          </cell>
          <cell r="O171" t="str">
            <v>到户类</v>
          </cell>
          <cell r="P171" t="str">
            <v>茶</v>
          </cell>
          <cell r="Q171" t="str">
            <v>巩固</v>
          </cell>
          <cell r="R171" t="str">
            <v>-</v>
          </cell>
          <cell r="S171" t="str">
            <v>-</v>
          </cell>
          <cell r="T171" t="str">
            <v>-</v>
          </cell>
          <cell r="U171" t="str">
            <v>-</v>
          </cell>
          <cell r="V171" t="str">
            <v>-</v>
          </cell>
          <cell r="W171" t="str">
            <v>-</v>
          </cell>
          <cell r="X171" t="str">
            <v>-</v>
          </cell>
          <cell r="Y171" t="str">
            <v>-</v>
          </cell>
          <cell r="Z171" t="str">
            <v>-</v>
          </cell>
          <cell r="AA171" t="str">
            <v>-</v>
          </cell>
          <cell r="AB171" t="str">
            <v>-</v>
          </cell>
          <cell r="AC171" t="str">
            <v>-</v>
          </cell>
        </row>
        <row r="171">
          <cell r="AF171">
            <v>2018</v>
          </cell>
          <cell r="AG171" t="str">
            <v>540423201812048</v>
          </cell>
        </row>
        <row r="172">
          <cell r="E172" t="str">
            <v>墨脱县茶产业扶持项目（2）</v>
          </cell>
          <cell r="F172" t="str">
            <v>墨脱县</v>
          </cell>
          <cell r="G172" t="str">
            <v>墨脱县全域</v>
          </cell>
          <cell r="H172" t="str">
            <v>按照墨脱县茶产业发展，进行种植基地扩建、茶叶加工、营销等。</v>
          </cell>
          <cell r="I172">
            <v>135</v>
          </cell>
          <cell r="J172">
            <v>135</v>
          </cell>
          <cell r="K172">
            <v>0</v>
          </cell>
          <cell r="L172">
            <v>135</v>
          </cell>
          <cell r="M172">
            <v>135</v>
          </cell>
          <cell r="N172">
            <v>0</v>
          </cell>
          <cell r="O172" t="str">
            <v>到户类</v>
          </cell>
          <cell r="P172" t="str">
            <v>茶</v>
          </cell>
          <cell r="Q172" t="str">
            <v>巩固</v>
          </cell>
          <cell r="R172" t="str">
            <v>-</v>
          </cell>
          <cell r="S172" t="str">
            <v>-</v>
          </cell>
          <cell r="T172" t="str">
            <v>-</v>
          </cell>
          <cell r="U172" t="str">
            <v>-</v>
          </cell>
          <cell r="V172" t="str">
            <v>-</v>
          </cell>
          <cell r="W172" t="str">
            <v>-</v>
          </cell>
          <cell r="X172" t="str">
            <v>-</v>
          </cell>
          <cell r="Y172" t="str">
            <v>-</v>
          </cell>
          <cell r="Z172" t="str">
            <v>-</v>
          </cell>
          <cell r="AA172" t="str">
            <v>-</v>
          </cell>
          <cell r="AB172" t="str">
            <v>-</v>
          </cell>
          <cell r="AC172" t="str">
            <v>-</v>
          </cell>
        </row>
        <row r="172">
          <cell r="AF172">
            <v>2019</v>
          </cell>
          <cell r="AG172" t="str">
            <v>540423201912049</v>
          </cell>
        </row>
        <row r="173">
          <cell r="E173" t="str">
            <v>墨脱县茶叶基地开发项目</v>
          </cell>
          <cell r="F173" t="str">
            <v>墨脱县</v>
          </cell>
          <cell r="G173" t="str">
            <v>墨脱县全域</v>
          </cell>
          <cell r="H173" t="str">
            <v>土地平整，客土改良，购置茶苗及有机肥，新建茶田1600亩及配套附属设施建设等。</v>
          </cell>
          <cell r="I173">
            <v>5000</v>
          </cell>
          <cell r="J173">
            <v>5000</v>
          </cell>
          <cell r="K173">
            <v>0</v>
          </cell>
          <cell r="L173">
            <v>5000</v>
          </cell>
          <cell r="M173">
            <v>5000</v>
          </cell>
          <cell r="N173">
            <v>0</v>
          </cell>
          <cell r="O173" t="str">
            <v>到户类</v>
          </cell>
          <cell r="P173" t="str">
            <v>茶</v>
          </cell>
          <cell r="Q173" t="str">
            <v>巩固</v>
          </cell>
          <cell r="R173" t="str">
            <v>-</v>
          </cell>
          <cell r="S173" t="str">
            <v>-</v>
          </cell>
          <cell r="T173" t="str">
            <v>-</v>
          </cell>
          <cell r="U173" t="str">
            <v>-</v>
          </cell>
          <cell r="V173" t="str">
            <v>-</v>
          </cell>
          <cell r="W173" t="str">
            <v>-</v>
          </cell>
          <cell r="X173" t="str">
            <v>-</v>
          </cell>
          <cell r="Y173" t="str">
            <v>-</v>
          </cell>
          <cell r="Z173" t="str">
            <v>-</v>
          </cell>
          <cell r="AA173" t="str">
            <v>-</v>
          </cell>
          <cell r="AB173" t="str">
            <v>-</v>
          </cell>
          <cell r="AC173" t="str">
            <v>-</v>
          </cell>
        </row>
        <row r="173">
          <cell r="AF173">
            <v>2020</v>
          </cell>
          <cell r="AG173" t="str">
            <v>540423202012050</v>
          </cell>
        </row>
        <row r="174">
          <cell r="E174" t="str">
            <v>林芝市墨脱县灾后重建水果种植项目</v>
          </cell>
          <cell r="F174" t="str">
            <v>格当乡、加热萨乡、甘登乡</v>
          </cell>
          <cell r="G174" t="str">
            <v>墨脱县格当乡康卓登、加热萨乡兴开、甘登乡波东村、甘登村</v>
          </cell>
          <cell r="H174" t="str">
            <v>在格当乡康卓登、背崩乡德尔贡村、格当乡兴开进行庭院种植水果8760株。</v>
          </cell>
          <cell r="I174">
            <v>90</v>
          </cell>
          <cell r="J174">
            <v>0</v>
          </cell>
          <cell r="K174">
            <v>90</v>
          </cell>
          <cell r="L174">
            <v>90</v>
          </cell>
          <cell r="M174">
            <v>0</v>
          </cell>
          <cell r="N174">
            <v>90</v>
          </cell>
          <cell r="O174" t="str">
            <v>到户类</v>
          </cell>
          <cell r="P174" t="str">
            <v>设施农业</v>
          </cell>
          <cell r="Q174" t="str">
            <v>巩固</v>
          </cell>
          <cell r="R174" t="str">
            <v>-</v>
          </cell>
          <cell r="S174" t="str">
            <v>-</v>
          </cell>
          <cell r="T174" t="str">
            <v>-</v>
          </cell>
          <cell r="U174" t="str">
            <v>-</v>
          </cell>
          <cell r="V174" t="str">
            <v>-</v>
          </cell>
          <cell r="W174" t="str">
            <v>-</v>
          </cell>
          <cell r="X174" t="str">
            <v>-</v>
          </cell>
          <cell r="Y174" t="str">
            <v>-</v>
          </cell>
          <cell r="Z174" t="str">
            <v>-</v>
          </cell>
          <cell r="AA174" t="str">
            <v>-</v>
          </cell>
          <cell r="AB174" t="str">
            <v>-</v>
          </cell>
          <cell r="AC174" t="str">
            <v>-</v>
          </cell>
        </row>
        <row r="174">
          <cell r="AF174">
            <v>2021</v>
          </cell>
          <cell r="AG174" t="str">
            <v>540423202116028</v>
          </cell>
        </row>
        <row r="175">
          <cell r="E175" t="str">
            <v>墨脱县朗杰岗生猪养殖场改造项目</v>
          </cell>
          <cell r="F175" t="str">
            <v>墨脱镇</v>
          </cell>
          <cell r="G175" t="str">
            <v>朗杰岗村</v>
          </cell>
          <cell r="H175" t="str">
            <v>新建仓库230.4平方米、围栏253.4米、自动消毒喷洒系统钢棚1座、焚烧炉钢棚1座、硬化工程1200平方米、排水沟180米、护坡防护网999.09平方米、挡土墙工程152.95立方米、大门2座、围墙280米、场地平整1000平方米及总体给排水工程和总体电气工程等附属工程;改造猪舍1467.24平方米、排水沟220.57米;购置污水处理系统1套、自动消毒喷洒系统1套、焚烧炉1套、干湿分离系统1套;</v>
          </cell>
          <cell r="I175">
            <v>300</v>
          </cell>
          <cell r="J175">
            <v>0</v>
          </cell>
          <cell r="K175">
            <v>300</v>
          </cell>
          <cell r="L175">
            <v>300</v>
          </cell>
          <cell r="M175">
            <v>0</v>
          </cell>
          <cell r="N175">
            <v>300</v>
          </cell>
          <cell r="O175" t="str">
            <v>经营类</v>
          </cell>
          <cell r="P175" t="str">
            <v>猪</v>
          </cell>
          <cell r="Q175" t="str">
            <v>巩固</v>
          </cell>
          <cell r="R175" t="str">
            <v>巩固</v>
          </cell>
          <cell r="S175" t="str">
            <v>是</v>
          </cell>
          <cell r="T175" t="str">
            <v>委托运营</v>
          </cell>
          <cell r="U175" t="str">
            <v>私企</v>
          </cell>
          <cell r="V175" t="str">
            <v>林芝鑫海畜业有限公司</v>
          </cell>
          <cell r="W175" t="str">
            <v>是</v>
          </cell>
          <cell r="X175" t="str">
            <v>合同模糊，信息不清</v>
          </cell>
          <cell r="Y175" t="str">
            <v>合同模糊，信息不清</v>
          </cell>
          <cell r="Z175" t="str">
            <v>合同模糊，信息不清</v>
          </cell>
          <cell r="AA175" t="str">
            <v>有现场盘点照片，有情况说明。
朗杰岗村2023年猪圈牛圈分红共40800.00元，覆盖34户每户1200.00元。
朗杰岗村2024年猪圈牛棚分红共49280.00元，覆盖32户每户1540.00元，于2024年1月8日。
朗杰岗村2025年猪圈牛棚分红共61710.00元，覆盖33户每户1870.00元，于2025年1月2日。
朗杰岗村2026年猪圈牛棚分红共61200.00元，覆盖34户每户1800.00元。
截止2026年8月共计分红212990.00元。</v>
          </cell>
          <cell r="AB175">
            <v>0</v>
          </cell>
          <cell r="AC175" t="str">
            <v>墨脱县农业农村局</v>
          </cell>
        </row>
        <row r="175">
          <cell r="AF175">
            <v>2021</v>
          </cell>
          <cell r="AG175" t="str">
            <v>540423202107017</v>
          </cell>
        </row>
        <row r="176">
          <cell r="E176" t="str">
            <v>林芝市墨脱县茶叶产业生产基地建设项目</v>
          </cell>
          <cell r="F176" t="str">
            <v>墨脱县</v>
          </cell>
          <cell r="G176" t="str">
            <v>墨脱县全域</v>
          </cell>
          <cell r="H176" t="str">
            <v>采购粘虫黄板60万张、诱虫灯960座、防虫药2万瓶和凤凰单丛茶苗、茶园机械、油饼肥料、修建排水沟若干及一定劳务费。</v>
          </cell>
          <cell r="I176">
            <v>1000</v>
          </cell>
          <cell r="J176">
            <v>0</v>
          </cell>
          <cell r="K176">
            <v>1000</v>
          </cell>
          <cell r="L176">
            <v>1000</v>
          </cell>
          <cell r="M176">
            <v>0</v>
          </cell>
          <cell r="N176">
            <v>1000</v>
          </cell>
          <cell r="O176" t="str">
            <v>到户类</v>
          </cell>
          <cell r="P176" t="str">
            <v>茶</v>
          </cell>
          <cell r="Q176" t="str">
            <v>巩固</v>
          </cell>
          <cell r="R176" t="str">
            <v>-</v>
          </cell>
          <cell r="S176" t="str">
            <v>-</v>
          </cell>
          <cell r="T176" t="str">
            <v>-</v>
          </cell>
          <cell r="U176" t="str">
            <v>-</v>
          </cell>
          <cell r="V176" t="str">
            <v>-</v>
          </cell>
          <cell r="W176" t="str">
            <v>-</v>
          </cell>
          <cell r="X176" t="str">
            <v>-</v>
          </cell>
          <cell r="Y176" t="str">
            <v>-</v>
          </cell>
          <cell r="Z176" t="str">
            <v>-</v>
          </cell>
          <cell r="AA176" t="str">
            <v>-</v>
          </cell>
          <cell r="AB176" t="str">
            <v>-</v>
          </cell>
          <cell r="AC176" t="str">
            <v>-</v>
          </cell>
        </row>
        <row r="176">
          <cell r="AF176">
            <v>2021</v>
          </cell>
          <cell r="AG176" t="str">
            <v>540423202112051</v>
          </cell>
        </row>
        <row r="177">
          <cell r="E177" t="str">
            <v>墨脱县铁皮石斛种植基地建设项目</v>
          </cell>
          <cell r="F177" t="str">
            <v>墨脱镇</v>
          </cell>
          <cell r="G177" t="str">
            <v>亚东村</v>
          </cell>
          <cell r="H177" t="str">
            <v>两联拱大棚建筑装饰工程一项、安装工程一项，四联拱大棚建筑装饰大棚1项、安装工程1项，管理用房建筑装饰工程1项、电气工程1项给排水工程1项，石斛苗、肥料及其他1项，总平电气工程1项，水利1项。</v>
          </cell>
          <cell r="I177">
            <v>721.743882</v>
          </cell>
          <cell r="J177">
            <v>721.74</v>
          </cell>
          <cell r="K177">
            <v>0.003882</v>
          </cell>
          <cell r="L177">
            <v>721.743882</v>
          </cell>
          <cell r="M177">
            <v>721.74</v>
          </cell>
          <cell r="N177">
            <v>0.003882</v>
          </cell>
          <cell r="O177" t="str">
            <v>经营类</v>
          </cell>
          <cell r="P177" t="str">
            <v>其他</v>
          </cell>
          <cell r="Q177" t="str">
            <v>巩固</v>
          </cell>
          <cell r="R177" t="str">
            <v>巩固</v>
          </cell>
        </row>
        <row r="177">
          <cell r="AB177">
            <v>0</v>
          </cell>
          <cell r="AC177" t="str">
            <v>墨脱县农业农村局</v>
          </cell>
        </row>
        <row r="177">
          <cell r="AF177">
            <v>2023</v>
          </cell>
          <cell r="AG177" t="str">
            <v>540423202319027</v>
          </cell>
        </row>
        <row r="178">
          <cell r="E178" t="str">
            <v>墨脱县凤凰单丛茶苗育苗基地建设项目</v>
          </cell>
          <cell r="F178" t="str">
            <v>达木乡</v>
          </cell>
          <cell r="G178" t="str">
            <v>贡日村</v>
          </cell>
          <cell r="H178" t="str">
            <v>采购40万颗凤凰单丛小苗，10吨有机肥、发电机等设备，配套育苗大棚和供水系统。</v>
          </cell>
          <cell r="I178">
            <v>576.715452</v>
          </cell>
          <cell r="J178">
            <v>0</v>
          </cell>
          <cell r="K178">
            <v>576.715452</v>
          </cell>
          <cell r="L178">
            <v>576.715452</v>
          </cell>
          <cell r="M178">
            <v>0</v>
          </cell>
          <cell r="N178">
            <v>576.715452</v>
          </cell>
          <cell r="O178" t="str">
            <v>经营类</v>
          </cell>
          <cell r="P178" t="str">
            <v>茶</v>
          </cell>
          <cell r="Q178" t="str">
            <v>巩固</v>
          </cell>
          <cell r="R178" t="str">
            <v>盘活</v>
          </cell>
          <cell r="S178" t="str">
            <v>否</v>
          </cell>
          <cell r="T178" t="str">
            <v>-</v>
          </cell>
          <cell r="U178" t="str">
            <v>-</v>
          </cell>
          <cell r="V178" t="str">
            <v>-</v>
          </cell>
          <cell r="W178" t="str">
            <v>-</v>
          </cell>
          <cell r="X178" t="str">
            <v>-</v>
          </cell>
          <cell r="Y178" t="str">
            <v>-</v>
          </cell>
          <cell r="Z178" t="str">
            <v>-</v>
          </cell>
          <cell r="AA178" t="str">
            <v>-</v>
          </cell>
          <cell r="AB178">
            <v>0</v>
          </cell>
          <cell r="AC178" t="str">
            <v>墨脱县农业农村局</v>
          </cell>
        </row>
        <row r="178">
          <cell r="AF178">
            <v>2023</v>
          </cell>
          <cell r="AG178" t="str">
            <v>540423202312052</v>
          </cell>
        </row>
        <row r="179">
          <cell r="E179" t="str">
            <v>墨脱县背崩乡地东村稻田水利灌溉建设项目</v>
          </cell>
          <cell r="F179" t="str">
            <v>背崩乡</v>
          </cell>
          <cell r="G179" t="str">
            <v>地东村</v>
          </cell>
          <cell r="H179" t="str">
            <v>新建渠道2090米、钢筋笼拦污栅2个、沉沙池9座、钢筋混凝土管架支墩10个、管道960米;维修渠道375米、渠道底板1617米等附属工程</v>
          </cell>
          <cell r="I179">
            <v>380</v>
          </cell>
          <cell r="J179">
            <v>380</v>
          </cell>
          <cell r="K179">
            <v>0</v>
          </cell>
          <cell r="L179">
            <v>371.360315</v>
          </cell>
          <cell r="M179">
            <v>371.360315</v>
          </cell>
          <cell r="N179">
            <v>0</v>
          </cell>
          <cell r="O179" t="str">
            <v>公益类</v>
          </cell>
          <cell r="P179" t="str">
            <v>其他</v>
          </cell>
          <cell r="Q179" t="str">
            <v>巩固</v>
          </cell>
          <cell r="R179" t="str">
            <v>-</v>
          </cell>
          <cell r="S179" t="str">
            <v>-</v>
          </cell>
          <cell r="T179" t="str">
            <v>-</v>
          </cell>
          <cell r="U179" t="str">
            <v>-</v>
          </cell>
          <cell r="V179" t="str">
            <v>-</v>
          </cell>
          <cell r="W179" t="str">
            <v>-</v>
          </cell>
          <cell r="X179" t="str">
            <v>-</v>
          </cell>
          <cell r="Y179" t="str">
            <v>-</v>
          </cell>
          <cell r="Z179" t="str">
            <v>-</v>
          </cell>
          <cell r="AA179" t="str">
            <v>-</v>
          </cell>
          <cell r="AB179" t="str">
            <v>-</v>
          </cell>
          <cell r="AC179" t="str">
            <v>-</v>
          </cell>
        </row>
        <row r="179">
          <cell r="AF179">
            <v>2023</v>
          </cell>
          <cell r="AG179" t="str">
            <v>540423202319028</v>
          </cell>
        </row>
        <row r="180">
          <cell r="E180" t="str">
            <v>墨脱县背崩乡江新村稻田水利灌溉建设项目</v>
          </cell>
          <cell r="F180" t="str">
            <v>背崩乡</v>
          </cell>
          <cell r="G180" t="str">
            <v>江新村</v>
          </cell>
          <cell r="H180" t="str">
            <v>新建取水挡坎4道、钢筋笼拦污栅2个、沉沙池5座、钢筋混凝土架管支墩12个，管道2700米等附属工程</v>
          </cell>
          <cell r="I180">
            <v>260</v>
          </cell>
          <cell r="J180">
            <v>260</v>
          </cell>
          <cell r="K180">
            <v>0</v>
          </cell>
          <cell r="L180">
            <v>248.12</v>
          </cell>
          <cell r="M180">
            <v>248.12</v>
          </cell>
          <cell r="N180">
            <v>0</v>
          </cell>
          <cell r="O180" t="str">
            <v>公益类</v>
          </cell>
          <cell r="P180" t="str">
            <v>其他</v>
          </cell>
          <cell r="Q180" t="str">
            <v>巩固</v>
          </cell>
          <cell r="R180" t="str">
            <v>-</v>
          </cell>
          <cell r="S180" t="str">
            <v>-</v>
          </cell>
          <cell r="T180" t="str">
            <v>-</v>
          </cell>
          <cell r="U180" t="str">
            <v>-</v>
          </cell>
          <cell r="V180" t="str">
            <v>-</v>
          </cell>
          <cell r="W180" t="str">
            <v>-</v>
          </cell>
          <cell r="X180" t="str">
            <v>-</v>
          </cell>
          <cell r="Y180" t="str">
            <v>-</v>
          </cell>
          <cell r="Z180" t="str">
            <v>-</v>
          </cell>
          <cell r="AA180" t="str">
            <v>-</v>
          </cell>
          <cell r="AB180" t="str">
            <v>-</v>
          </cell>
          <cell r="AC180" t="str">
            <v>-</v>
          </cell>
        </row>
        <row r="180">
          <cell r="AF180">
            <v>2023</v>
          </cell>
          <cell r="AG180" t="str">
            <v>540423202319029</v>
          </cell>
        </row>
        <row r="181">
          <cell r="E181" t="str">
            <v>德兴乡荷扎村养殖场道路修建项目</v>
          </cell>
          <cell r="F181" t="str">
            <v>德兴乡</v>
          </cell>
          <cell r="G181" t="str">
            <v>荷扎村</v>
          </cell>
          <cell r="H181" t="str">
            <v>新建机耕道工程2100米，排水沟工程2100米及采购猪仔10头</v>
          </cell>
          <cell r="I181">
            <v>14.5</v>
          </cell>
          <cell r="J181">
            <v>14.5</v>
          </cell>
          <cell r="K181">
            <v>0</v>
          </cell>
          <cell r="L181">
            <v>12.56</v>
          </cell>
          <cell r="M181">
            <v>12.56</v>
          </cell>
          <cell r="N181">
            <v>0</v>
          </cell>
          <cell r="O181" t="str">
            <v>公益类</v>
          </cell>
          <cell r="P181" t="str">
            <v>猪</v>
          </cell>
          <cell r="Q181" t="str">
            <v>巩固</v>
          </cell>
          <cell r="R181" t="str">
            <v>-</v>
          </cell>
          <cell r="S181" t="str">
            <v>-</v>
          </cell>
          <cell r="T181" t="str">
            <v>-</v>
          </cell>
          <cell r="U181" t="str">
            <v>-</v>
          </cell>
          <cell r="V181" t="str">
            <v>-</v>
          </cell>
          <cell r="W181" t="str">
            <v>-</v>
          </cell>
          <cell r="X181" t="str">
            <v>-</v>
          </cell>
          <cell r="Y181" t="str">
            <v>-</v>
          </cell>
          <cell r="Z181" t="str">
            <v>-</v>
          </cell>
          <cell r="AA181" t="str">
            <v>-</v>
          </cell>
          <cell r="AB181" t="str">
            <v>-</v>
          </cell>
          <cell r="AC181" t="str">
            <v>-</v>
          </cell>
        </row>
        <row r="181">
          <cell r="AF181">
            <v>2017</v>
          </cell>
          <cell r="AG181" t="str">
            <v>540423201707018</v>
          </cell>
        </row>
        <row r="182">
          <cell r="E182" t="str">
            <v>墨脱县墨脱镇朗杰岗茶叶种植项目</v>
          </cell>
          <cell r="F182" t="str">
            <v>墨脱镇</v>
          </cell>
          <cell r="G182" t="str">
            <v>朗杰岗村</v>
          </cell>
          <cell r="H182" t="str">
            <v>新建茶园210亩、大门2座、宣传栏1个，购置农家肥18900袋、有机肥31.5吨、磷肥20吨、农膜2000 公斤、防草布8000公斤、茶苗70万株、油饼肥31.5吨，太阳能振频灯5台、除草机34台、单人茶叶修剪机 34台等</v>
          </cell>
          <cell r="I182">
            <v>332.53</v>
          </cell>
          <cell r="J182">
            <v>332.53</v>
          </cell>
          <cell r="K182">
            <v>0</v>
          </cell>
          <cell r="L182">
            <v>295.082803</v>
          </cell>
          <cell r="M182">
            <v>295.082803</v>
          </cell>
          <cell r="N182">
            <v>0</v>
          </cell>
          <cell r="O182" t="str">
            <v>到户类</v>
          </cell>
          <cell r="P182" t="str">
            <v>茶</v>
          </cell>
          <cell r="Q182" t="str">
            <v>巩固</v>
          </cell>
          <cell r="R182" t="str">
            <v>-</v>
          </cell>
          <cell r="S182" t="str">
            <v>-</v>
          </cell>
          <cell r="T182" t="str">
            <v>-</v>
          </cell>
          <cell r="U182" t="str">
            <v>-</v>
          </cell>
          <cell r="V182" t="str">
            <v>-</v>
          </cell>
          <cell r="W182" t="str">
            <v>-</v>
          </cell>
          <cell r="X182" t="str">
            <v>-</v>
          </cell>
          <cell r="Y182" t="str">
            <v>-</v>
          </cell>
          <cell r="Z182" t="str">
            <v>-</v>
          </cell>
          <cell r="AA182" t="str">
            <v>-</v>
          </cell>
          <cell r="AB182" t="str">
            <v>-</v>
          </cell>
          <cell r="AC182" t="str">
            <v>-</v>
          </cell>
        </row>
        <row r="182">
          <cell r="AF182">
            <v>2019</v>
          </cell>
          <cell r="AG182" t="str">
            <v>540423201912053</v>
          </cell>
        </row>
        <row r="183">
          <cell r="E183" t="str">
            <v>墨脱县德兴乡那尔东村养猪场项目</v>
          </cell>
          <cell r="F183" t="str">
            <v>甘登乡</v>
          </cell>
          <cell r="G183" t="str">
            <v>那尔东村</v>
          </cell>
          <cell r="H183" t="str">
            <v>那儿东猪圈30.00万元按照补贴形式，覆盖8户，每户修建不少于6平方米猪舍</v>
          </cell>
          <cell r="I183">
            <v>30</v>
          </cell>
          <cell r="J183">
            <v>30</v>
          </cell>
          <cell r="K183">
            <v>0</v>
          </cell>
          <cell r="L183">
            <v>30</v>
          </cell>
          <cell r="M183">
            <v>30</v>
          </cell>
          <cell r="N183">
            <v>0</v>
          </cell>
          <cell r="O183" t="str">
            <v>到户类</v>
          </cell>
          <cell r="P183" t="str">
            <v>猪</v>
          </cell>
          <cell r="Q183" t="str">
            <v>巩固</v>
          </cell>
          <cell r="R183" t="str">
            <v>-</v>
          </cell>
          <cell r="S183" t="str">
            <v>-</v>
          </cell>
          <cell r="T183" t="str">
            <v>-</v>
          </cell>
          <cell r="U183" t="str">
            <v>-</v>
          </cell>
          <cell r="V183" t="str">
            <v>-</v>
          </cell>
          <cell r="W183" t="str">
            <v>-</v>
          </cell>
          <cell r="X183" t="str">
            <v>-</v>
          </cell>
          <cell r="Y183" t="str">
            <v>-</v>
          </cell>
          <cell r="Z183" t="str">
            <v>-</v>
          </cell>
          <cell r="AA183" t="str">
            <v>-</v>
          </cell>
          <cell r="AB183" t="str">
            <v>-</v>
          </cell>
          <cell r="AC183" t="str">
            <v>-</v>
          </cell>
        </row>
        <row r="183">
          <cell r="AF183">
            <v>2017</v>
          </cell>
          <cell r="AG183" t="str">
            <v>540423201707019</v>
          </cell>
        </row>
        <row r="184">
          <cell r="E184" t="str">
            <v>墨脱县德兴乡德果村茶叶种植基地建设项目</v>
          </cell>
          <cell r="F184" t="str">
            <v>德兴乡</v>
          </cell>
          <cell r="G184" t="str">
            <v>德果村</v>
          </cell>
          <cell r="H184" t="str">
            <v>新建茶园150亩、茶园大门2座、宣传栏1个，购置网围栏800米、反光膜1300公斤、防草布5200公斤、布钉9.6万个、有机肥150吨、磷肥11吨、茶苗 45万株、
油饼肥 22.5吨、太阳能频振灯5台、单人茶叶修剪机6台、锄草机49台、诱虫黄板3万张
等</v>
          </cell>
          <cell r="I184">
            <v>213.62</v>
          </cell>
          <cell r="J184">
            <v>213.62</v>
          </cell>
          <cell r="K184">
            <v>0</v>
          </cell>
          <cell r="L184">
            <v>204.327971</v>
          </cell>
          <cell r="M184">
            <v>204.327971</v>
          </cell>
          <cell r="N184">
            <v>0</v>
          </cell>
          <cell r="O184" t="str">
            <v>到户类</v>
          </cell>
          <cell r="P184" t="str">
            <v>茶</v>
          </cell>
          <cell r="Q184" t="str">
            <v>巩固</v>
          </cell>
          <cell r="R184" t="str">
            <v>-</v>
          </cell>
          <cell r="S184" t="str">
            <v>-</v>
          </cell>
          <cell r="T184" t="str">
            <v>-</v>
          </cell>
          <cell r="U184" t="str">
            <v>-</v>
          </cell>
          <cell r="V184" t="str">
            <v>-</v>
          </cell>
          <cell r="W184" t="str">
            <v>-</v>
          </cell>
          <cell r="X184" t="str">
            <v>-</v>
          </cell>
          <cell r="Y184" t="str">
            <v>-</v>
          </cell>
          <cell r="Z184" t="str">
            <v>-</v>
          </cell>
          <cell r="AA184" t="str">
            <v>-</v>
          </cell>
          <cell r="AB184" t="str">
            <v>-</v>
          </cell>
          <cell r="AC184" t="str">
            <v>-</v>
          </cell>
        </row>
        <row r="184">
          <cell r="AF184">
            <v>2019</v>
          </cell>
          <cell r="AG184" t="str">
            <v>540423201912054</v>
          </cell>
        </row>
        <row r="185">
          <cell r="E185" t="str">
            <v>墨脱县德兴乡德兴村茶叶种植基地建设项目</v>
          </cell>
          <cell r="F185" t="str">
            <v>德兴乡</v>
          </cell>
          <cell r="G185" t="str">
            <v>德兴村</v>
          </cell>
          <cell r="H185" t="str">
            <v>新建茶园105亩、茶园大门1座、宣传栏1个,购置网围栏800米、反光膜 1050公斤、防草布 4200公斤、布钉8.4万个、有机肥108吨、磷肥8吨、茶苗31.5万株、油饼肥16吨、太阳能频振灯2台、单人茶叶修剪机10台、锄草机10台、诱虫黄板2万张等</v>
          </cell>
          <cell r="I185">
            <v>149.65</v>
          </cell>
          <cell r="J185">
            <v>149.65</v>
          </cell>
          <cell r="K185">
            <v>0</v>
          </cell>
          <cell r="L185">
            <v>141.212502</v>
          </cell>
          <cell r="M185">
            <v>141.212502</v>
          </cell>
          <cell r="N185">
            <v>0</v>
          </cell>
          <cell r="O185" t="str">
            <v>到户类</v>
          </cell>
          <cell r="P185" t="str">
            <v>茶</v>
          </cell>
          <cell r="Q185" t="str">
            <v>巩固</v>
          </cell>
          <cell r="R185" t="str">
            <v>-</v>
          </cell>
          <cell r="S185" t="str">
            <v>-</v>
          </cell>
          <cell r="T185" t="str">
            <v>-</v>
          </cell>
          <cell r="U185" t="str">
            <v>-</v>
          </cell>
          <cell r="V185" t="str">
            <v>-</v>
          </cell>
          <cell r="W185" t="str">
            <v>-</v>
          </cell>
          <cell r="X185" t="str">
            <v>-</v>
          </cell>
          <cell r="Y185" t="str">
            <v>-</v>
          </cell>
          <cell r="Z185" t="str">
            <v>-</v>
          </cell>
          <cell r="AA185" t="str">
            <v>-</v>
          </cell>
          <cell r="AB185" t="str">
            <v>-</v>
          </cell>
          <cell r="AC185" t="str">
            <v>-</v>
          </cell>
        </row>
        <row r="185">
          <cell r="AF185">
            <v>2019</v>
          </cell>
          <cell r="AG185" t="str">
            <v>540423201912055</v>
          </cell>
        </row>
        <row r="186">
          <cell r="E186" t="str">
            <v>墨脱县德兴乡文朗村茶叶种植基地建设项目</v>
          </cell>
          <cell r="F186" t="str">
            <v>德兴乡</v>
          </cell>
          <cell r="G186" t="str">
            <v>文朗村</v>
          </cell>
          <cell r="H186" t="str">
            <v>新建茶园62亩、宣传栏1个，购置反光膜650公斤、防草布 2500 公斤布钉5万个、有机肥 49.6吨、磷肥5吨、茶苗 21.7万株、油饼肥9.3吨、太阳能频振灯8台、单人茶叶修剪机5台、锄草机69台、诱虫黄板1.3万张等</v>
          </cell>
          <cell r="I186">
            <v>88.08</v>
          </cell>
          <cell r="J186">
            <v>88.08</v>
          </cell>
          <cell r="K186">
            <v>0</v>
          </cell>
          <cell r="L186">
            <v>87.809827</v>
          </cell>
          <cell r="M186">
            <v>87.809827</v>
          </cell>
          <cell r="N186">
            <v>0</v>
          </cell>
          <cell r="O186" t="str">
            <v>到户类</v>
          </cell>
          <cell r="P186" t="str">
            <v>茶</v>
          </cell>
          <cell r="Q186" t="str">
            <v>巩固</v>
          </cell>
          <cell r="R186" t="str">
            <v>-</v>
          </cell>
          <cell r="S186" t="str">
            <v>-</v>
          </cell>
          <cell r="T186" t="str">
            <v>-</v>
          </cell>
          <cell r="U186" t="str">
            <v>-</v>
          </cell>
          <cell r="V186" t="str">
            <v>-</v>
          </cell>
          <cell r="W186" t="str">
            <v>-</v>
          </cell>
          <cell r="X186" t="str">
            <v>-</v>
          </cell>
          <cell r="Y186" t="str">
            <v>-</v>
          </cell>
          <cell r="Z186" t="str">
            <v>-</v>
          </cell>
          <cell r="AA186" t="str">
            <v>-</v>
          </cell>
          <cell r="AB186" t="str">
            <v>-</v>
          </cell>
          <cell r="AC186" t="str">
            <v>-</v>
          </cell>
        </row>
        <row r="186">
          <cell r="AF186">
            <v>2019</v>
          </cell>
          <cell r="AG186" t="str">
            <v>540423201912056</v>
          </cell>
        </row>
        <row r="187">
          <cell r="E187" t="str">
            <v>墨脱县52K、62K旅游服务工程</v>
          </cell>
          <cell r="F187" t="str">
            <v>墨脱县</v>
          </cell>
          <cell r="G187" t="str">
            <v>52K、62K</v>
          </cell>
          <cell r="H187" t="str">
            <v>修建建筑面积约500平方米房屋、小型停车场等附属设施以及部分旅游景点建设。</v>
          </cell>
          <cell r="I187">
            <v>447.2</v>
          </cell>
          <cell r="J187">
            <v>447.2</v>
          </cell>
          <cell r="K187">
            <v>0</v>
          </cell>
          <cell r="L187">
            <v>447.2</v>
          </cell>
          <cell r="M187">
            <v>447.2</v>
          </cell>
          <cell r="N187">
            <v>0</v>
          </cell>
          <cell r="O187" t="str">
            <v>公益类</v>
          </cell>
          <cell r="P187" t="str">
            <v>乡村旅游</v>
          </cell>
          <cell r="Q187" t="str">
            <v>巩固</v>
          </cell>
          <cell r="R187" t="str">
            <v>-</v>
          </cell>
          <cell r="S187" t="str">
            <v>-</v>
          </cell>
          <cell r="T187" t="str">
            <v>-</v>
          </cell>
          <cell r="U187" t="str">
            <v>-</v>
          </cell>
          <cell r="V187" t="str">
            <v>-</v>
          </cell>
          <cell r="W187" t="str">
            <v>-</v>
          </cell>
          <cell r="X187" t="str">
            <v>-</v>
          </cell>
          <cell r="Y187" t="str">
            <v>-</v>
          </cell>
          <cell r="Z187" t="str">
            <v>-</v>
          </cell>
          <cell r="AA187" t="str">
            <v>-</v>
          </cell>
          <cell r="AB187" t="str">
            <v>-</v>
          </cell>
          <cell r="AC187" t="str">
            <v>-</v>
          </cell>
        </row>
        <row r="187">
          <cell r="AF187">
            <v>2014</v>
          </cell>
          <cell r="AG187" t="str">
            <v>540423201417029</v>
          </cell>
        </row>
        <row r="188">
          <cell r="E188" t="str">
            <v>墨脱县80k游客接待中心</v>
          </cell>
          <cell r="F188" t="str">
            <v>墨脱县</v>
          </cell>
          <cell r="G188" t="str">
            <v>80K</v>
          </cell>
          <cell r="H188" t="str">
            <v>建设建筑面积约2000平方米的服务中心及相关附属配套设施。</v>
          </cell>
          <cell r="I188">
            <v>800</v>
          </cell>
          <cell r="J188">
            <v>800</v>
          </cell>
          <cell r="K188">
            <v>0</v>
          </cell>
          <cell r="L188">
            <v>800</v>
          </cell>
          <cell r="M188">
            <v>800</v>
          </cell>
          <cell r="N188">
            <v>0</v>
          </cell>
          <cell r="O188" t="str">
            <v>公益类</v>
          </cell>
          <cell r="P188" t="str">
            <v>乡村旅游</v>
          </cell>
          <cell r="Q188" t="str">
            <v>巩固</v>
          </cell>
          <cell r="R188" t="str">
            <v>-</v>
          </cell>
          <cell r="S188" t="str">
            <v>-</v>
          </cell>
          <cell r="T188" t="str">
            <v>-</v>
          </cell>
          <cell r="U188" t="str">
            <v>-</v>
          </cell>
          <cell r="V188" t="str">
            <v>-</v>
          </cell>
          <cell r="W188" t="str">
            <v>-</v>
          </cell>
          <cell r="X188" t="str">
            <v>-</v>
          </cell>
          <cell r="Y188" t="str">
            <v>-</v>
          </cell>
          <cell r="Z188" t="str">
            <v>-</v>
          </cell>
          <cell r="AA188" t="str">
            <v>-</v>
          </cell>
          <cell r="AB188" t="str">
            <v>-</v>
          </cell>
          <cell r="AC188" t="str">
            <v>-</v>
          </cell>
        </row>
        <row r="188">
          <cell r="AF188">
            <v>2014</v>
          </cell>
          <cell r="AG188" t="str">
            <v>540423201417030</v>
          </cell>
        </row>
        <row r="189">
          <cell r="E189" t="str">
            <v>墨脱县游客服务中心</v>
          </cell>
          <cell r="F189" t="str">
            <v>墨脱县</v>
          </cell>
          <cell r="G189" t="str">
            <v>墨脱县城</v>
          </cell>
          <cell r="H189" t="str">
            <v>建设建筑面积约3000平方米的游客服务中心及其相应的配套设施。</v>
          </cell>
          <cell r="I189">
            <v>1500</v>
          </cell>
          <cell r="J189">
            <v>1500</v>
          </cell>
          <cell r="K189">
            <v>0</v>
          </cell>
          <cell r="L189">
            <v>1500</v>
          </cell>
          <cell r="M189">
            <v>1500</v>
          </cell>
          <cell r="N189">
            <v>0</v>
          </cell>
          <cell r="O189" t="str">
            <v>公益类</v>
          </cell>
          <cell r="P189" t="str">
            <v>乡村旅游</v>
          </cell>
          <cell r="Q189" t="str">
            <v>巩固</v>
          </cell>
          <cell r="R189" t="str">
            <v>-</v>
          </cell>
          <cell r="S189" t="str">
            <v>-</v>
          </cell>
          <cell r="T189" t="str">
            <v>-</v>
          </cell>
          <cell r="U189" t="str">
            <v>-</v>
          </cell>
          <cell r="V189" t="str">
            <v>-</v>
          </cell>
          <cell r="W189" t="str">
            <v>-</v>
          </cell>
          <cell r="X189" t="str">
            <v>-</v>
          </cell>
          <cell r="Y189" t="str">
            <v>-</v>
          </cell>
          <cell r="Z189" t="str">
            <v>-</v>
          </cell>
          <cell r="AA189" t="str">
            <v>-</v>
          </cell>
          <cell r="AB189" t="str">
            <v>-</v>
          </cell>
          <cell r="AC189" t="str">
            <v>-</v>
          </cell>
        </row>
        <row r="189">
          <cell r="AF189">
            <v>2014</v>
          </cell>
          <cell r="AG189" t="str">
            <v>540423201417031</v>
          </cell>
        </row>
        <row r="190">
          <cell r="E190" t="str">
            <v>墨脱县民俗文化古街</v>
          </cell>
          <cell r="F190" t="str">
            <v>西藏墨脱国投开发（集团）有限公司</v>
          </cell>
          <cell r="G190" t="str">
            <v>墨脱县城</v>
          </cell>
          <cell r="H190" t="str">
            <v>建设建筑面积约8000平方米反映中国门珞族的民俗文化古街</v>
          </cell>
          <cell r="I190">
            <v>4198</v>
          </cell>
          <cell r="J190">
            <v>4198</v>
          </cell>
          <cell r="K190">
            <v>0</v>
          </cell>
          <cell r="L190">
            <v>4198</v>
          </cell>
          <cell r="M190">
            <v>4198</v>
          </cell>
          <cell r="N190">
            <v>0</v>
          </cell>
          <cell r="O190" t="str">
            <v>经营类</v>
          </cell>
          <cell r="P190" t="str">
            <v>商贸流通</v>
          </cell>
          <cell r="Q190" t="str">
            <v>巩固</v>
          </cell>
          <cell r="R190" t="str">
            <v>巩固</v>
          </cell>
          <cell r="S190" t="str">
            <v>是</v>
          </cell>
          <cell r="T190" t="str">
            <v>-</v>
          </cell>
          <cell r="U190" t="str">
            <v>-</v>
          </cell>
          <cell r="V190" t="str">
            <v>-</v>
          </cell>
          <cell r="W190" t="str">
            <v>-</v>
          </cell>
          <cell r="X190" t="str">
            <v>-</v>
          </cell>
          <cell r="Y190" t="str">
            <v>-</v>
          </cell>
          <cell r="Z190" t="str">
            <v>-</v>
          </cell>
          <cell r="AA190" t="str">
            <v>-</v>
          </cell>
          <cell r="AB190" t="str">
            <v>-</v>
          </cell>
          <cell r="AC190" t="str">
            <v>-</v>
          </cell>
        </row>
        <row r="190">
          <cell r="AF190">
            <v>2014</v>
          </cell>
          <cell r="AG190" t="str">
            <v>540423201418017</v>
          </cell>
        </row>
        <row r="191">
          <cell r="E191" t="str">
            <v>广东（墨脱）高山有机茶示范基地</v>
          </cell>
          <cell r="F191" t="str">
            <v>墨脱镇</v>
          </cell>
          <cell r="G191" t="str">
            <v>墨脱村</v>
          </cell>
          <cell r="H191" t="str">
            <v>建设高山有机茶示范基地约50亩及相关附属配套设施。</v>
          </cell>
          <cell r="I191">
            <v>300</v>
          </cell>
          <cell r="J191">
            <v>300</v>
          </cell>
          <cell r="K191">
            <v>0</v>
          </cell>
          <cell r="L191">
            <v>300</v>
          </cell>
          <cell r="M191">
            <v>300</v>
          </cell>
          <cell r="N191">
            <v>0</v>
          </cell>
          <cell r="O191" t="str">
            <v>到户类</v>
          </cell>
          <cell r="P191" t="str">
            <v>茶</v>
          </cell>
          <cell r="Q191" t="str">
            <v>巩固</v>
          </cell>
          <cell r="R191" t="str">
            <v>-</v>
          </cell>
          <cell r="S191" t="str">
            <v>-</v>
          </cell>
          <cell r="T191" t="str">
            <v>-</v>
          </cell>
          <cell r="U191" t="str">
            <v>-</v>
          </cell>
          <cell r="V191" t="str">
            <v>-</v>
          </cell>
          <cell r="W191" t="str">
            <v>-</v>
          </cell>
          <cell r="X191" t="str">
            <v>-</v>
          </cell>
          <cell r="Y191" t="str">
            <v>-</v>
          </cell>
          <cell r="Z191" t="str">
            <v>-</v>
          </cell>
          <cell r="AA191" t="str">
            <v>-</v>
          </cell>
          <cell r="AB191" t="str">
            <v>-</v>
          </cell>
          <cell r="AC191" t="str">
            <v>-</v>
          </cell>
        </row>
        <row r="191">
          <cell r="AF191">
            <v>2014</v>
          </cell>
          <cell r="AG191" t="str">
            <v>540423201412057</v>
          </cell>
        </row>
        <row r="192">
          <cell r="E192" t="str">
            <v>墨脱县旅游、产业配套设施建设</v>
          </cell>
          <cell r="F192" t="str">
            <v>墨脱县</v>
          </cell>
          <cell r="G192" t="str">
            <v>墨脱县全域</v>
          </cell>
          <cell r="H192" t="str">
            <v>改善墨脱县的旅游基础环境，建设入城观景点，观景栈道等配套设施和其他产业发展相关配套设施。</v>
          </cell>
          <cell r="I192">
            <v>3300</v>
          </cell>
          <cell r="J192">
            <v>3300</v>
          </cell>
          <cell r="K192">
            <v>0</v>
          </cell>
          <cell r="L192">
            <v>3300</v>
          </cell>
          <cell r="M192">
            <v>3300</v>
          </cell>
          <cell r="N192">
            <v>0</v>
          </cell>
          <cell r="O192" t="str">
            <v>公益类</v>
          </cell>
          <cell r="P192" t="str">
            <v>乡村旅游</v>
          </cell>
          <cell r="Q192" t="str">
            <v>巩固</v>
          </cell>
          <cell r="R192" t="str">
            <v>-</v>
          </cell>
          <cell r="S192" t="str">
            <v>-</v>
          </cell>
          <cell r="T192" t="str">
            <v>-</v>
          </cell>
          <cell r="U192" t="str">
            <v>-</v>
          </cell>
          <cell r="V192" t="str">
            <v>-</v>
          </cell>
          <cell r="W192" t="str">
            <v>-</v>
          </cell>
          <cell r="X192" t="str">
            <v>-</v>
          </cell>
          <cell r="Y192" t="str">
            <v>-</v>
          </cell>
          <cell r="Z192" t="str">
            <v>-</v>
          </cell>
          <cell r="AA192" t="str">
            <v>-</v>
          </cell>
          <cell r="AB192" t="str">
            <v>-</v>
          </cell>
          <cell r="AC192" t="str">
            <v>-</v>
          </cell>
        </row>
        <row r="192">
          <cell r="AF192">
            <v>2017</v>
          </cell>
          <cell r="AG192" t="str">
            <v>540423201717032</v>
          </cell>
        </row>
        <row r="193">
          <cell r="E193" t="str">
            <v>墨脱县茶叶种植基地建设及标准化管理</v>
          </cell>
          <cell r="F193" t="str">
            <v>墨脱县</v>
          </cell>
          <cell r="G193" t="str">
            <v>墨脱县全域</v>
          </cell>
          <cell r="H193" t="str">
            <v>扩大墨脱县茶叶种植面积，完善茶叶基地的基础设施，推行标准化管理培训工程</v>
          </cell>
          <cell r="I193">
            <v>1150</v>
          </cell>
          <cell r="J193">
            <v>1150</v>
          </cell>
          <cell r="K193">
            <v>0</v>
          </cell>
          <cell r="L193">
            <v>1150</v>
          </cell>
          <cell r="M193">
            <v>1150</v>
          </cell>
          <cell r="N193">
            <v>0</v>
          </cell>
          <cell r="O193" t="str">
            <v>公益类</v>
          </cell>
          <cell r="P193" t="str">
            <v>茶</v>
          </cell>
          <cell r="Q193" t="str">
            <v>巩固</v>
          </cell>
          <cell r="R193" t="str">
            <v>-</v>
          </cell>
          <cell r="S193" t="str">
            <v>-</v>
          </cell>
          <cell r="T193" t="str">
            <v>-</v>
          </cell>
          <cell r="U193" t="str">
            <v>-</v>
          </cell>
          <cell r="V193" t="str">
            <v>-</v>
          </cell>
          <cell r="W193" t="str">
            <v>-</v>
          </cell>
          <cell r="X193" t="str">
            <v>-</v>
          </cell>
          <cell r="Y193" t="str">
            <v>-</v>
          </cell>
          <cell r="Z193" t="str">
            <v>-</v>
          </cell>
          <cell r="AA193" t="str">
            <v>-</v>
          </cell>
          <cell r="AB193" t="str">
            <v>-</v>
          </cell>
          <cell r="AC193" t="str">
            <v>-</v>
          </cell>
        </row>
        <row r="193">
          <cell r="AF193">
            <v>2017</v>
          </cell>
          <cell r="AG193" t="str">
            <v>540423201712058</v>
          </cell>
        </row>
        <row r="194">
          <cell r="E194" t="str">
            <v>墨脱县茶叶种植功能配套设施建设</v>
          </cell>
          <cell r="F194" t="str">
            <v>墨脱县</v>
          </cell>
          <cell r="G194" t="str">
            <v>墨脱县全域</v>
          </cell>
          <cell r="H194" t="str">
            <v>完善茶叶加工、展销气象观察等基础设施建设，配套茶园观光旅游基础设施建设</v>
          </cell>
          <cell r="I194">
            <v>2900</v>
          </cell>
          <cell r="J194">
            <v>2900</v>
          </cell>
          <cell r="K194">
            <v>0</v>
          </cell>
          <cell r="L194">
            <v>2900</v>
          </cell>
          <cell r="M194">
            <v>2900</v>
          </cell>
          <cell r="N194">
            <v>0</v>
          </cell>
          <cell r="O194" t="str">
            <v>公益类</v>
          </cell>
          <cell r="P194" t="str">
            <v>茶</v>
          </cell>
          <cell r="Q194" t="str">
            <v>巩固</v>
          </cell>
          <cell r="R194" t="str">
            <v>-</v>
          </cell>
          <cell r="S194" t="str">
            <v>-</v>
          </cell>
          <cell r="T194" t="str">
            <v>-</v>
          </cell>
          <cell r="U194" t="str">
            <v>-</v>
          </cell>
          <cell r="V194" t="str">
            <v>-</v>
          </cell>
          <cell r="W194" t="str">
            <v>-</v>
          </cell>
          <cell r="X194" t="str">
            <v>-</v>
          </cell>
          <cell r="Y194" t="str">
            <v>-</v>
          </cell>
          <cell r="Z194" t="str">
            <v>-</v>
          </cell>
          <cell r="AA194" t="str">
            <v>-</v>
          </cell>
          <cell r="AB194" t="str">
            <v>-</v>
          </cell>
          <cell r="AC194" t="str">
            <v>-</v>
          </cell>
        </row>
        <row r="194">
          <cell r="AF194">
            <v>2017</v>
          </cell>
          <cell r="AG194" t="str">
            <v>540423201712059</v>
          </cell>
        </row>
        <row r="195">
          <cell r="E195" t="str">
            <v>墨脱县果果塘旅游产业基础设施建设项目</v>
          </cell>
          <cell r="F195" t="str">
            <v>德兴乡</v>
          </cell>
          <cell r="G195" t="str">
            <v>德兴乡</v>
          </cell>
          <cell r="H195" t="str">
            <v>建设为观景提供便利的观景台、森林防火步道等非永久性附属设施，打造4.5公里观光、体验、科普、休闲徒步环线，并对果果塘一期栈道200米路段进行地质灾害防治。</v>
          </cell>
          <cell r="I195">
            <v>1900</v>
          </cell>
          <cell r="J195">
            <v>1900</v>
          </cell>
          <cell r="K195">
            <v>0</v>
          </cell>
          <cell r="L195">
            <v>1900</v>
          </cell>
          <cell r="M195">
            <v>1900</v>
          </cell>
          <cell r="N195">
            <v>0</v>
          </cell>
          <cell r="O195" t="str">
            <v>公益类</v>
          </cell>
          <cell r="P195" t="str">
            <v>乡村旅游</v>
          </cell>
          <cell r="Q195" t="str">
            <v>巩固</v>
          </cell>
          <cell r="R195" t="str">
            <v>-</v>
          </cell>
          <cell r="S195" t="str">
            <v>-</v>
          </cell>
          <cell r="T195" t="str">
            <v>-</v>
          </cell>
          <cell r="U195" t="str">
            <v>-</v>
          </cell>
          <cell r="V195" t="str">
            <v>-</v>
          </cell>
          <cell r="W195" t="str">
            <v>-</v>
          </cell>
          <cell r="X195" t="str">
            <v>-</v>
          </cell>
          <cell r="Y195" t="str">
            <v>-</v>
          </cell>
          <cell r="Z195" t="str">
            <v>-</v>
          </cell>
          <cell r="AA195" t="str">
            <v>-</v>
          </cell>
          <cell r="AB195" t="str">
            <v>-</v>
          </cell>
          <cell r="AC195" t="str">
            <v>-</v>
          </cell>
        </row>
        <row r="195">
          <cell r="AF195">
            <v>2021</v>
          </cell>
          <cell r="AG195" t="str">
            <v>540423202117033</v>
          </cell>
        </row>
        <row r="196">
          <cell r="E196" t="str">
            <v>背崩乡西让村猪圈工程建设项目</v>
          </cell>
          <cell r="F196" t="str">
            <v>背崩乡</v>
          </cell>
          <cell r="G196" t="str">
            <v>西让村</v>
          </cell>
          <cell r="H196" t="str">
            <v>修建猪圈18座及化粪池</v>
          </cell>
          <cell r="I196">
            <v>50</v>
          </cell>
          <cell r="J196">
            <v>45</v>
          </cell>
          <cell r="K196">
            <v>5</v>
          </cell>
          <cell r="L196">
            <v>50</v>
          </cell>
          <cell r="M196">
            <v>45</v>
          </cell>
          <cell r="N196">
            <v>5</v>
          </cell>
          <cell r="O196" t="str">
            <v>经营类</v>
          </cell>
          <cell r="P196" t="str">
            <v>猪</v>
          </cell>
          <cell r="Q196" t="str">
            <v>巩固</v>
          </cell>
          <cell r="R196" t="str">
            <v>调整</v>
          </cell>
          <cell r="S196" t="str">
            <v>否</v>
          </cell>
          <cell r="T196" t="str">
            <v>-</v>
          </cell>
          <cell r="U196" t="str">
            <v>-</v>
          </cell>
          <cell r="V196" t="str">
            <v>-</v>
          </cell>
          <cell r="W196" t="str">
            <v>-</v>
          </cell>
          <cell r="X196" t="str">
            <v>-</v>
          </cell>
          <cell r="Y196" t="str">
            <v>-</v>
          </cell>
          <cell r="Z196" t="str">
            <v>-</v>
          </cell>
          <cell r="AA196" t="str">
            <v>-</v>
          </cell>
          <cell r="AB196">
            <v>0</v>
          </cell>
          <cell r="AC196" t="str">
            <v>墨脱县农业农村局</v>
          </cell>
        </row>
        <row r="196">
          <cell r="AF196">
            <v>2013</v>
          </cell>
          <cell r="AG196" t="str">
            <v>540423201307020</v>
          </cell>
        </row>
        <row r="197">
          <cell r="E197" t="str">
            <v>52K牧场</v>
          </cell>
          <cell r="F197" t="str">
            <v>墨脱县</v>
          </cell>
          <cell r="G197" t="str">
            <v>52K</v>
          </cell>
          <cell r="H197" t="str">
            <v>修建长8000米，宽2米牧场道路三座涵洞</v>
          </cell>
          <cell r="I197">
            <v>50</v>
          </cell>
          <cell r="J197">
            <v>45</v>
          </cell>
          <cell r="K197">
            <v>5</v>
          </cell>
          <cell r="L197">
            <v>45</v>
          </cell>
          <cell r="M197">
            <v>45</v>
          </cell>
          <cell r="N197">
            <v>0</v>
          </cell>
          <cell r="O197" t="str">
            <v>公益类</v>
          </cell>
          <cell r="P197" t="str">
            <v>设施农业</v>
          </cell>
          <cell r="Q197" t="str">
            <v>巩固</v>
          </cell>
          <cell r="R197" t="str">
            <v>-</v>
          </cell>
          <cell r="S197" t="str">
            <v>-</v>
          </cell>
          <cell r="T197" t="str">
            <v>-</v>
          </cell>
          <cell r="U197" t="str">
            <v>-</v>
          </cell>
          <cell r="V197" t="str">
            <v>-</v>
          </cell>
          <cell r="W197" t="str">
            <v>-</v>
          </cell>
          <cell r="X197" t="str">
            <v>-</v>
          </cell>
          <cell r="Y197" t="str">
            <v>-</v>
          </cell>
          <cell r="Z197" t="str">
            <v>-</v>
          </cell>
          <cell r="AA197" t="str">
            <v>-</v>
          </cell>
          <cell r="AB197" t="str">
            <v>-</v>
          </cell>
          <cell r="AC197" t="str">
            <v>-</v>
          </cell>
        </row>
        <row r="197">
          <cell r="AF197">
            <v>2013</v>
          </cell>
          <cell r="AG197" t="str">
            <v>540423201316029</v>
          </cell>
        </row>
        <row r="198">
          <cell r="E198" t="str">
            <v>墨脱镇亚让村生猪养殖场建设</v>
          </cell>
          <cell r="F198" t="str">
            <v>墨脱镇</v>
          </cell>
          <cell r="G198" t="str">
            <v>亚让村</v>
          </cell>
          <cell r="H198" t="str">
            <v>修建圈舍500平方米、围墙600米、购买饲料等。</v>
          </cell>
          <cell r="I198">
            <v>61</v>
          </cell>
          <cell r="J198">
            <v>56</v>
          </cell>
          <cell r="K198">
            <v>5</v>
          </cell>
          <cell r="L198">
            <v>61</v>
          </cell>
          <cell r="M198">
            <v>56</v>
          </cell>
          <cell r="N198">
            <v>5</v>
          </cell>
          <cell r="O198" t="str">
            <v>经营类</v>
          </cell>
          <cell r="P198" t="str">
            <v>猪</v>
          </cell>
          <cell r="Q198" t="str">
            <v>巩固</v>
          </cell>
          <cell r="R198" t="str">
            <v>调整</v>
          </cell>
          <cell r="S198" t="str">
            <v>否</v>
          </cell>
          <cell r="T198" t="str">
            <v>-</v>
          </cell>
          <cell r="U198" t="str">
            <v>-</v>
          </cell>
          <cell r="V198" t="str">
            <v>-</v>
          </cell>
          <cell r="W198" t="str">
            <v>-</v>
          </cell>
          <cell r="X198" t="str">
            <v>-</v>
          </cell>
          <cell r="Y198" t="str">
            <v>-</v>
          </cell>
          <cell r="Z198" t="str">
            <v>-</v>
          </cell>
          <cell r="AA198" t="str">
            <v>-</v>
          </cell>
          <cell r="AB198">
            <v>0</v>
          </cell>
          <cell r="AC198" t="str">
            <v>墨脱县农业农村局</v>
          </cell>
        </row>
        <row r="198">
          <cell r="AF198">
            <v>2013</v>
          </cell>
          <cell r="AG198" t="str">
            <v>540423201307021</v>
          </cell>
        </row>
        <row r="199">
          <cell r="E199" t="str">
            <v>农家乐建设项目</v>
          </cell>
          <cell r="F199" t="str">
            <v>帮辛乡</v>
          </cell>
          <cell r="G199" t="str">
            <v>帮辛村</v>
          </cell>
          <cell r="H199" t="str">
            <v>建设面积为200㎡的集餐饮与住宿一体的农家旅馆</v>
          </cell>
          <cell r="I199">
            <v>100</v>
          </cell>
          <cell r="J199">
            <v>95</v>
          </cell>
          <cell r="K199">
            <v>5</v>
          </cell>
          <cell r="L199">
            <v>95</v>
          </cell>
          <cell r="M199">
            <v>95</v>
          </cell>
          <cell r="N199">
            <v>0</v>
          </cell>
          <cell r="O199" t="str">
            <v>经营类</v>
          </cell>
          <cell r="P199" t="str">
            <v>乡村旅游</v>
          </cell>
          <cell r="Q199" t="str">
            <v>巩固</v>
          </cell>
          <cell r="R199" t="str">
            <v>调整</v>
          </cell>
          <cell r="S199" t="str">
            <v>否</v>
          </cell>
          <cell r="T199" t="str">
            <v>-</v>
          </cell>
          <cell r="U199" t="str">
            <v>-</v>
          </cell>
          <cell r="V199" t="str">
            <v>-</v>
          </cell>
          <cell r="W199" t="str">
            <v>-</v>
          </cell>
          <cell r="X199" t="str">
            <v>-</v>
          </cell>
          <cell r="Y199" t="str">
            <v>-</v>
          </cell>
          <cell r="Z199" t="str">
            <v>-</v>
          </cell>
          <cell r="AA199" t="str">
            <v>-</v>
          </cell>
          <cell r="AB199">
            <v>0</v>
          </cell>
          <cell r="AC199" t="str">
            <v>墨脱县农业农村局</v>
          </cell>
          <cell r="AD199" t="str">
            <v>上三乡搬迁调整项目</v>
          </cell>
        </row>
        <row r="199">
          <cell r="AF199">
            <v>2013</v>
          </cell>
          <cell r="AG199" t="str">
            <v>540423201317034</v>
          </cell>
        </row>
        <row r="200">
          <cell r="E200" t="str">
            <v>根登村藏鸡养殖场工程建设项目</v>
          </cell>
          <cell r="F200" t="str">
            <v>帮辛乡</v>
          </cell>
          <cell r="G200" t="str">
            <v>根登村</v>
          </cell>
          <cell r="H200" t="str">
            <v>修建鸡舍155.4平方米、进水池1座、饮水池2座、饮水管500米</v>
          </cell>
          <cell r="I200">
            <v>65</v>
          </cell>
          <cell r="J200">
            <v>60</v>
          </cell>
          <cell r="K200">
            <v>5</v>
          </cell>
          <cell r="L200">
            <v>48.014222</v>
          </cell>
          <cell r="M200">
            <v>48.014222</v>
          </cell>
          <cell r="N200">
            <v>0</v>
          </cell>
          <cell r="O200" t="str">
            <v>经营类</v>
          </cell>
          <cell r="P200" t="str">
            <v>鸡</v>
          </cell>
          <cell r="Q200" t="str">
            <v>调整</v>
          </cell>
          <cell r="R200" t="str">
            <v>调整</v>
          </cell>
          <cell r="S200" t="str">
            <v>否</v>
          </cell>
          <cell r="T200" t="str">
            <v>-</v>
          </cell>
          <cell r="U200" t="str">
            <v>-</v>
          </cell>
          <cell r="V200" t="str">
            <v>-</v>
          </cell>
          <cell r="W200" t="str">
            <v>-</v>
          </cell>
          <cell r="X200" t="str">
            <v>-</v>
          </cell>
          <cell r="Y200" t="str">
            <v>-</v>
          </cell>
          <cell r="Z200" t="str">
            <v>-</v>
          </cell>
          <cell r="AA200" t="str">
            <v>-</v>
          </cell>
          <cell r="AB200">
            <v>0</v>
          </cell>
          <cell r="AC200" t="str">
            <v>墨脱县农业农村局</v>
          </cell>
          <cell r="AD200" t="str">
            <v>上三乡搬迁调整项目</v>
          </cell>
        </row>
        <row r="200">
          <cell r="AF200">
            <v>2013</v>
          </cell>
          <cell r="AG200" t="str">
            <v>540423201308002</v>
          </cell>
        </row>
        <row r="201">
          <cell r="E201" t="str">
            <v>德尔贡、德兴、帮辛、根登等四个行政村经济林木果苗试种工程项目</v>
          </cell>
          <cell r="F201" t="str">
            <v>甘登乡、德兴乡、帮辛乡</v>
          </cell>
          <cell r="G201" t="str">
            <v>德尔贡、德兴、帮辛、根登</v>
          </cell>
          <cell r="H201" t="str">
            <v>在德尔贡试种梨树苗10亩，在德兴村68户庭前屋后试种橘子树果苗，在帮辛、根登两村各试种10亩枇杷树果苗</v>
          </cell>
          <cell r="I201">
            <v>48</v>
          </cell>
          <cell r="J201">
            <v>44</v>
          </cell>
          <cell r="K201">
            <v>4</v>
          </cell>
          <cell r="L201">
            <v>44</v>
          </cell>
          <cell r="M201">
            <v>44</v>
          </cell>
          <cell r="N201">
            <v>0</v>
          </cell>
          <cell r="O201" t="str">
            <v>到户类</v>
          </cell>
          <cell r="P201" t="str">
            <v>设施农业</v>
          </cell>
          <cell r="Q201" t="str">
            <v>巩固</v>
          </cell>
          <cell r="R201" t="str">
            <v>-</v>
          </cell>
          <cell r="S201" t="str">
            <v>-</v>
          </cell>
          <cell r="T201" t="str">
            <v>-</v>
          </cell>
          <cell r="U201" t="str">
            <v>-</v>
          </cell>
          <cell r="V201" t="str">
            <v>-</v>
          </cell>
          <cell r="W201" t="str">
            <v>-</v>
          </cell>
          <cell r="X201" t="str">
            <v>-</v>
          </cell>
          <cell r="Y201" t="str">
            <v>-</v>
          </cell>
          <cell r="Z201" t="str">
            <v>-</v>
          </cell>
          <cell r="AA201" t="str">
            <v>-</v>
          </cell>
          <cell r="AB201" t="str">
            <v>-</v>
          </cell>
          <cell r="AC201" t="str">
            <v>-</v>
          </cell>
        </row>
        <row r="201">
          <cell r="AF201">
            <v>2013</v>
          </cell>
          <cell r="AG201" t="str">
            <v>540423201316030</v>
          </cell>
        </row>
        <row r="202">
          <cell r="E202" t="str">
            <v>墨脱县背崩乡江新村吉贡、西东水渠工程建设项目</v>
          </cell>
          <cell r="F202" t="str">
            <v>背崩乡</v>
          </cell>
          <cell r="G202" t="str">
            <v>江新村</v>
          </cell>
          <cell r="H202" t="str">
            <v>新建长1320米(其中吉贡水渠430米，西东水渠890米)、深度0.6米*宽度0.3米*壁厚0.15米主干水渠，取水池2座，沉沙池(消力池)2座。</v>
          </cell>
          <cell r="I202">
            <v>45</v>
          </cell>
          <cell r="J202">
            <v>42</v>
          </cell>
          <cell r="K202">
            <v>3</v>
          </cell>
          <cell r="L202">
            <v>34.45</v>
          </cell>
          <cell r="M202">
            <v>34.45</v>
          </cell>
          <cell r="N202">
            <v>0</v>
          </cell>
          <cell r="O202" t="str">
            <v>公益类</v>
          </cell>
          <cell r="P202" t="str">
            <v>设施农业</v>
          </cell>
          <cell r="Q202" t="str">
            <v>巩固</v>
          </cell>
          <cell r="R202" t="str">
            <v>-</v>
          </cell>
          <cell r="S202" t="str">
            <v>-</v>
          </cell>
          <cell r="T202" t="str">
            <v>-</v>
          </cell>
          <cell r="U202" t="str">
            <v>-</v>
          </cell>
          <cell r="V202" t="str">
            <v>-</v>
          </cell>
          <cell r="W202" t="str">
            <v>-</v>
          </cell>
          <cell r="X202" t="str">
            <v>-</v>
          </cell>
          <cell r="Y202" t="str">
            <v>-</v>
          </cell>
          <cell r="Z202" t="str">
            <v>-</v>
          </cell>
          <cell r="AA202" t="str">
            <v>-</v>
          </cell>
          <cell r="AB202" t="str">
            <v>-</v>
          </cell>
          <cell r="AC202" t="str">
            <v>-</v>
          </cell>
        </row>
        <row r="202">
          <cell r="AF202">
            <v>2013</v>
          </cell>
          <cell r="AG202" t="str">
            <v>540423201316031</v>
          </cell>
        </row>
        <row r="203">
          <cell r="E203" t="str">
            <v>帮辛村村道硬化、波东村农田网围栏、马行道建设</v>
          </cell>
          <cell r="F203" t="str">
            <v>帮辛乡、甘登乡</v>
          </cell>
          <cell r="G203" t="str">
            <v>帮辛村、波东村</v>
          </cell>
          <cell r="H203" t="str">
            <v>改建解放大桥至波东村之间马行道，总长3488米，及农田网围栏建设</v>
          </cell>
          <cell r="I203">
            <v>50</v>
          </cell>
          <cell r="J203">
            <v>45</v>
          </cell>
          <cell r="K203">
            <v>5</v>
          </cell>
          <cell r="L203">
            <v>26.985</v>
          </cell>
          <cell r="M203">
            <v>26.985</v>
          </cell>
          <cell r="N203">
            <v>0</v>
          </cell>
          <cell r="O203" t="str">
            <v>公益类</v>
          </cell>
          <cell r="P203" t="str">
            <v>设施农业</v>
          </cell>
          <cell r="Q203" t="str">
            <v>巩固</v>
          </cell>
          <cell r="R203" t="str">
            <v>-</v>
          </cell>
          <cell r="S203" t="str">
            <v>-</v>
          </cell>
          <cell r="T203" t="str">
            <v>-</v>
          </cell>
          <cell r="U203" t="str">
            <v>-</v>
          </cell>
          <cell r="V203" t="str">
            <v>-</v>
          </cell>
          <cell r="W203" t="str">
            <v>-</v>
          </cell>
          <cell r="X203" t="str">
            <v>-</v>
          </cell>
          <cell r="Y203" t="str">
            <v>-</v>
          </cell>
          <cell r="Z203" t="str">
            <v>-</v>
          </cell>
          <cell r="AA203" t="str">
            <v>-</v>
          </cell>
          <cell r="AB203" t="str">
            <v>-</v>
          </cell>
          <cell r="AC203" t="str">
            <v>-</v>
          </cell>
        </row>
        <row r="203">
          <cell r="AF203">
            <v>2013</v>
          </cell>
          <cell r="AG203" t="str">
            <v>540423201316032</v>
          </cell>
        </row>
        <row r="204">
          <cell r="E204" t="str">
            <v>墨脱村藏鸡养殖场工程建设项目</v>
          </cell>
          <cell r="F204" t="str">
            <v>墨脱镇</v>
          </cell>
          <cell r="G204" t="str">
            <v>墨脱村</v>
          </cell>
          <cell r="H204" t="str">
            <v>修建鸡舍150平方米、进水池1座、饮水池2座，饮水管500米、购买土鸡种及仔鸡</v>
          </cell>
          <cell r="I204">
            <v>47</v>
          </cell>
          <cell r="J204">
            <v>42</v>
          </cell>
          <cell r="K204">
            <v>5</v>
          </cell>
          <cell r="L204">
            <v>47</v>
          </cell>
          <cell r="M204">
            <v>42</v>
          </cell>
          <cell r="N204">
            <v>5</v>
          </cell>
          <cell r="O204" t="str">
            <v>经营类</v>
          </cell>
          <cell r="P204" t="str">
            <v>鸡</v>
          </cell>
          <cell r="Q204" t="str">
            <v>调整</v>
          </cell>
          <cell r="R204" t="str">
            <v>调整</v>
          </cell>
          <cell r="S204" t="str">
            <v>否</v>
          </cell>
          <cell r="T204" t="str">
            <v>-</v>
          </cell>
          <cell r="U204" t="str">
            <v>-</v>
          </cell>
          <cell r="V204" t="str">
            <v>-</v>
          </cell>
          <cell r="W204" t="str">
            <v>-</v>
          </cell>
          <cell r="X204" t="str">
            <v>-</v>
          </cell>
          <cell r="Y204" t="str">
            <v>-</v>
          </cell>
          <cell r="Z204" t="str">
            <v>-</v>
          </cell>
          <cell r="AA204" t="str">
            <v>-</v>
          </cell>
          <cell r="AB204">
            <v>0</v>
          </cell>
          <cell r="AC204" t="str">
            <v>墨脱县农业农村局</v>
          </cell>
        </row>
        <row r="204">
          <cell r="AF204">
            <v>2013</v>
          </cell>
          <cell r="AG204" t="str">
            <v>540423201308003</v>
          </cell>
        </row>
        <row r="205">
          <cell r="E205" t="str">
            <v>墨脱镇亚让村养猪场工程建设项目</v>
          </cell>
          <cell r="F205" t="str">
            <v>墨脱镇</v>
          </cell>
          <cell r="G205" t="str">
            <v>亚让村</v>
          </cell>
          <cell r="H205" t="str">
            <v>修建猪圈150平方米、库房40平方米、进水池1座、沉沙池1座、出水池2座</v>
          </cell>
          <cell r="I205">
            <v>58</v>
          </cell>
          <cell r="J205">
            <v>53</v>
          </cell>
          <cell r="K205">
            <v>5</v>
          </cell>
          <cell r="L205">
            <v>53</v>
          </cell>
          <cell r="M205">
            <v>53</v>
          </cell>
          <cell r="N205">
            <v>0</v>
          </cell>
          <cell r="O205" t="str">
            <v>经营类</v>
          </cell>
          <cell r="P205" t="str">
            <v>猪</v>
          </cell>
          <cell r="Q205" t="str">
            <v>巩固</v>
          </cell>
          <cell r="R205" t="str">
            <v>调整</v>
          </cell>
          <cell r="S205" t="str">
            <v>否</v>
          </cell>
          <cell r="T205" t="str">
            <v>-</v>
          </cell>
          <cell r="U205" t="str">
            <v>-</v>
          </cell>
          <cell r="V205" t="str">
            <v>-</v>
          </cell>
          <cell r="W205" t="str">
            <v>-</v>
          </cell>
          <cell r="X205" t="str">
            <v>-</v>
          </cell>
          <cell r="Y205" t="str">
            <v>-</v>
          </cell>
          <cell r="Z205" t="str">
            <v>-</v>
          </cell>
          <cell r="AA205" t="str">
            <v>-</v>
          </cell>
          <cell r="AB205">
            <v>0</v>
          </cell>
          <cell r="AC205" t="str">
            <v>墨脱县农业农村局</v>
          </cell>
        </row>
        <row r="205">
          <cell r="AF205">
            <v>2013</v>
          </cell>
          <cell r="AG205" t="str">
            <v>540423201307022</v>
          </cell>
        </row>
        <row r="206">
          <cell r="E206" t="str">
            <v>帮辛乡帮辛村藤竹种植</v>
          </cell>
          <cell r="F206" t="str">
            <v>帮辛乡</v>
          </cell>
          <cell r="G206" t="str">
            <v>帮辛村</v>
          </cell>
          <cell r="H206" t="str">
            <v>在帮辛村临村荒坡荒地种植藤竹</v>
          </cell>
          <cell r="I206">
            <v>40</v>
          </cell>
          <cell r="J206">
            <v>35</v>
          </cell>
          <cell r="K206">
            <v>5</v>
          </cell>
          <cell r="L206">
            <v>40</v>
          </cell>
          <cell r="M206">
            <v>35</v>
          </cell>
          <cell r="N206">
            <v>5</v>
          </cell>
          <cell r="O206" t="str">
            <v>经营类</v>
          </cell>
          <cell r="P206" t="str">
            <v>其他</v>
          </cell>
          <cell r="Q206" t="str">
            <v>巩固</v>
          </cell>
          <cell r="R206" t="str">
            <v>调整</v>
          </cell>
          <cell r="S206" t="str">
            <v>否</v>
          </cell>
          <cell r="T206" t="str">
            <v>-</v>
          </cell>
          <cell r="U206" t="str">
            <v>-</v>
          </cell>
          <cell r="V206" t="str">
            <v>-</v>
          </cell>
          <cell r="W206" t="str">
            <v>-</v>
          </cell>
          <cell r="X206" t="str">
            <v>-</v>
          </cell>
          <cell r="Y206" t="str">
            <v>-</v>
          </cell>
          <cell r="Z206" t="str">
            <v>-</v>
          </cell>
          <cell r="AA206" t="str">
            <v>-</v>
          </cell>
          <cell r="AB206">
            <v>0</v>
          </cell>
          <cell r="AC206" t="str">
            <v>墨脱县农业农村局</v>
          </cell>
          <cell r="AD206" t="str">
            <v>上三乡搬迁调整项目</v>
          </cell>
        </row>
        <row r="206">
          <cell r="AF206">
            <v>2013</v>
          </cell>
          <cell r="AG206" t="str">
            <v>540423201319030</v>
          </cell>
        </row>
        <row r="207">
          <cell r="E207" t="str">
            <v>帮辛乡宗荣村藏猪养殖项目</v>
          </cell>
          <cell r="F207" t="str">
            <v>帮辛乡</v>
          </cell>
          <cell r="G207" t="str">
            <v>宗荣村</v>
          </cell>
          <cell r="H207" t="str">
            <v>修建猪舍38间共760m²，购买猪仔266头</v>
          </cell>
          <cell r="I207">
            <v>50</v>
          </cell>
          <cell r="J207">
            <v>45</v>
          </cell>
          <cell r="K207">
            <v>5</v>
          </cell>
          <cell r="L207">
            <v>50</v>
          </cell>
          <cell r="M207">
            <v>45</v>
          </cell>
          <cell r="N207">
            <v>5</v>
          </cell>
          <cell r="O207" t="str">
            <v>经营类</v>
          </cell>
          <cell r="P207" t="str">
            <v>猪</v>
          </cell>
          <cell r="Q207" t="str">
            <v>巩固</v>
          </cell>
          <cell r="R207" t="str">
            <v>调整</v>
          </cell>
          <cell r="S207" t="str">
            <v>否</v>
          </cell>
          <cell r="T207" t="str">
            <v>-</v>
          </cell>
          <cell r="U207" t="str">
            <v>-</v>
          </cell>
          <cell r="V207" t="str">
            <v>-</v>
          </cell>
          <cell r="W207" t="str">
            <v>-</v>
          </cell>
          <cell r="X207" t="str">
            <v>-</v>
          </cell>
          <cell r="Y207" t="str">
            <v>-</v>
          </cell>
          <cell r="Z207" t="str">
            <v>-</v>
          </cell>
          <cell r="AA207" t="str">
            <v>-</v>
          </cell>
          <cell r="AB207">
            <v>0</v>
          </cell>
          <cell r="AC207" t="str">
            <v>墨脱县农业农村局</v>
          </cell>
          <cell r="AD207" t="str">
            <v>上三乡搬迁调整项目</v>
          </cell>
        </row>
        <row r="207">
          <cell r="AF207">
            <v>2013</v>
          </cell>
          <cell r="AG207" t="str">
            <v>540423201307023</v>
          </cell>
        </row>
        <row r="208">
          <cell r="E208" t="str">
            <v>达木珞巴民族乡达木村野花椒种植</v>
          </cell>
          <cell r="F208" t="str">
            <v>甘登乡</v>
          </cell>
          <cell r="G208" t="str">
            <v>达木村</v>
          </cell>
          <cell r="H208" t="str">
            <v>在桑久种植野花椒30亩(每亩种植野花椒200株)、网围栏及大门</v>
          </cell>
          <cell r="I208">
            <v>55</v>
          </cell>
          <cell r="J208">
            <v>50</v>
          </cell>
          <cell r="K208">
            <v>5</v>
          </cell>
          <cell r="L208">
            <v>55</v>
          </cell>
          <cell r="M208">
            <v>50</v>
          </cell>
          <cell r="N208">
            <v>5</v>
          </cell>
          <cell r="O208" t="str">
            <v>经营类</v>
          </cell>
          <cell r="P208" t="str">
            <v>其他</v>
          </cell>
          <cell r="Q208" t="str">
            <v>巩固</v>
          </cell>
          <cell r="R208" t="str">
            <v>调整</v>
          </cell>
          <cell r="S208" t="str">
            <v>否</v>
          </cell>
          <cell r="T208" t="str">
            <v>-</v>
          </cell>
          <cell r="U208" t="str">
            <v>-</v>
          </cell>
          <cell r="V208" t="str">
            <v>-</v>
          </cell>
          <cell r="W208" t="str">
            <v>-</v>
          </cell>
          <cell r="X208" t="str">
            <v>-</v>
          </cell>
          <cell r="Y208" t="str">
            <v>-</v>
          </cell>
          <cell r="Z208" t="str">
            <v>-</v>
          </cell>
          <cell r="AA208" t="str">
            <v>-</v>
          </cell>
          <cell r="AB208">
            <v>0</v>
          </cell>
          <cell r="AC208" t="str">
            <v>墨脱县农业农村局</v>
          </cell>
          <cell r="AD208" t="str">
            <v>上三乡搬迁调整项目</v>
          </cell>
        </row>
        <row r="208">
          <cell r="AF208">
            <v>2013</v>
          </cell>
          <cell r="AG208" t="str">
            <v>540423201319031</v>
          </cell>
        </row>
        <row r="209">
          <cell r="E209" t="str">
            <v>墨脱镇亚东村养猪场工程建设项目</v>
          </cell>
          <cell r="F209" t="str">
            <v>墨脱镇</v>
          </cell>
          <cell r="G209" t="str">
            <v>亚东村</v>
          </cell>
          <cell r="H209" t="str">
            <v>1、修建猪圈150平方米、化粪池15立方米；工人住房及库房60平方米；3、前池1座、沉沙池1座、水池2座、引水管安装；4、猪场网围栏5、种猪与仔猪；6、猪场道路</v>
          </cell>
          <cell r="I209">
            <v>75</v>
          </cell>
          <cell r="J209">
            <v>70</v>
          </cell>
          <cell r="K209">
            <v>5</v>
          </cell>
          <cell r="L209">
            <v>75</v>
          </cell>
          <cell r="M209">
            <v>70</v>
          </cell>
          <cell r="N209">
            <v>5</v>
          </cell>
          <cell r="O209" t="str">
            <v>经营类</v>
          </cell>
          <cell r="P209" t="str">
            <v>猪</v>
          </cell>
          <cell r="Q209" t="str">
            <v>巩固</v>
          </cell>
          <cell r="R209" t="str">
            <v>调整</v>
          </cell>
          <cell r="S209" t="str">
            <v>-</v>
          </cell>
          <cell r="T209" t="str">
            <v>-</v>
          </cell>
          <cell r="U209" t="str">
            <v>-</v>
          </cell>
          <cell r="V209" t="str">
            <v>-</v>
          </cell>
          <cell r="W209" t="str">
            <v>-</v>
          </cell>
          <cell r="X209" t="str">
            <v>-</v>
          </cell>
          <cell r="Y209" t="str">
            <v>-</v>
          </cell>
          <cell r="Z209" t="str">
            <v>-</v>
          </cell>
          <cell r="AA209" t="str">
            <v>-</v>
          </cell>
          <cell r="AB209" t="str">
            <v>-</v>
          </cell>
          <cell r="AC209" t="str">
            <v>-</v>
          </cell>
        </row>
        <row r="209">
          <cell r="AF209">
            <v>2013</v>
          </cell>
          <cell r="AG209" t="str">
            <v>540423201307024</v>
          </cell>
        </row>
        <row r="210">
          <cell r="E210" t="str">
            <v>墨脱县格当乡桑珍卡村辣椒种植基地水渠、网围栏建设工程项目</v>
          </cell>
          <cell r="F210" t="str">
            <v>格当乡</v>
          </cell>
          <cell r="G210" t="str">
            <v>桑珍卡村</v>
          </cell>
          <cell r="H210" t="str">
            <v>1、灌溉管道长2000米，管子为50毫米pc管，唢水阀30个，水源处修建一座深1.5*2*2立方米的蓄水池2、修建网围栏长4000米</v>
          </cell>
          <cell r="I210">
            <v>55</v>
          </cell>
          <cell r="J210">
            <v>50</v>
          </cell>
          <cell r="K210">
            <v>5</v>
          </cell>
          <cell r="L210">
            <v>50</v>
          </cell>
          <cell r="M210">
            <v>50</v>
          </cell>
          <cell r="N210">
            <v>0</v>
          </cell>
          <cell r="O210" t="str">
            <v>公益类</v>
          </cell>
          <cell r="P210" t="str">
            <v>设施农业</v>
          </cell>
          <cell r="Q210" t="str">
            <v>巩固</v>
          </cell>
          <cell r="R210" t="str">
            <v>-</v>
          </cell>
          <cell r="S210" t="str">
            <v>-</v>
          </cell>
          <cell r="T210" t="str">
            <v>-</v>
          </cell>
          <cell r="U210" t="str">
            <v>-</v>
          </cell>
          <cell r="V210" t="str">
            <v>-</v>
          </cell>
          <cell r="W210" t="str">
            <v>-</v>
          </cell>
          <cell r="X210" t="str">
            <v>-</v>
          </cell>
          <cell r="Y210" t="str">
            <v>-</v>
          </cell>
          <cell r="Z210" t="str">
            <v>-</v>
          </cell>
          <cell r="AA210" t="str">
            <v>-</v>
          </cell>
          <cell r="AB210" t="str">
            <v>-</v>
          </cell>
          <cell r="AC210" t="str">
            <v>-</v>
          </cell>
        </row>
        <row r="210">
          <cell r="AF210">
            <v>2013</v>
          </cell>
          <cell r="AG210" t="str">
            <v>540423201316033</v>
          </cell>
        </row>
        <row r="211">
          <cell r="E211" t="str">
            <v>加热萨乡龙列村犏牛养殖采购项目</v>
          </cell>
          <cell r="F211" t="str">
            <v>加热萨乡</v>
          </cell>
          <cell r="G211" t="str">
            <v>龙列村</v>
          </cell>
          <cell r="H211" t="str">
            <v>购买犏牛96头，每户4头(含运费)</v>
          </cell>
          <cell r="I211">
            <v>52</v>
          </cell>
          <cell r="J211">
            <v>48</v>
          </cell>
          <cell r="K211">
            <v>4</v>
          </cell>
          <cell r="L211">
            <v>52</v>
          </cell>
          <cell r="M211">
            <v>48</v>
          </cell>
          <cell r="N211">
            <v>4</v>
          </cell>
          <cell r="O211" t="str">
            <v>到户类</v>
          </cell>
          <cell r="P211" t="str">
            <v>其他</v>
          </cell>
          <cell r="Q211" t="str">
            <v>巩固</v>
          </cell>
          <cell r="R211" t="str">
            <v>-</v>
          </cell>
          <cell r="S211" t="str">
            <v>-</v>
          </cell>
          <cell r="T211" t="str">
            <v>-</v>
          </cell>
          <cell r="U211" t="str">
            <v>-</v>
          </cell>
          <cell r="V211" t="str">
            <v>-</v>
          </cell>
          <cell r="W211" t="str">
            <v>-</v>
          </cell>
          <cell r="X211" t="str">
            <v>-</v>
          </cell>
          <cell r="Y211" t="str">
            <v>-</v>
          </cell>
          <cell r="Z211" t="str">
            <v>-</v>
          </cell>
          <cell r="AA211" t="str">
            <v>-</v>
          </cell>
          <cell r="AB211" t="str">
            <v>-</v>
          </cell>
          <cell r="AC211" t="str">
            <v>-</v>
          </cell>
        </row>
        <row r="211">
          <cell r="AF211">
            <v>2013</v>
          </cell>
          <cell r="AG211" t="str">
            <v>540423201319032</v>
          </cell>
        </row>
        <row r="212">
          <cell r="E212" t="str">
            <v>2013年甘登乡甘登村低产田项目</v>
          </cell>
          <cell r="F212" t="str">
            <v>甘登乡</v>
          </cell>
          <cell r="G212" t="str">
            <v>甘登村</v>
          </cell>
          <cell r="H212" t="str">
            <v>1、改造400亩低产田；修建灌水渠800米。</v>
          </cell>
          <cell r="I212">
            <v>60</v>
          </cell>
          <cell r="J212">
            <v>50</v>
          </cell>
          <cell r="K212">
            <v>10</v>
          </cell>
          <cell r="L212">
            <v>60</v>
          </cell>
          <cell r="M212">
            <v>50</v>
          </cell>
          <cell r="N212">
            <v>10</v>
          </cell>
          <cell r="O212" t="str">
            <v>公益类</v>
          </cell>
          <cell r="P212" t="str">
            <v>设施农业</v>
          </cell>
          <cell r="Q212" t="str">
            <v>巩固</v>
          </cell>
          <cell r="R212" t="str">
            <v>-</v>
          </cell>
          <cell r="S212" t="str">
            <v>-</v>
          </cell>
          <cell r="T212" t="str">
            <v>-</v>
          </cell>
          <cell r="U212" t="str">
            <v>-</v>
          </cell>
          <cell r="V212" t="str">
            <v>-</v>
          </cell>
          <cell r="W212" t="str">
            <v>-</v>
          </cell>
          <cell r="X212" t="str">
            <v>-</v>
          </cell>
          <cell r="Y212" t="str">
            <v>-</v>
          </cell>
          <cell r="Z212" t="str">
            <v>-</v>
          </cell>
          <cell r="AA212" t="str">
            <v>-</v>
          </cell>
          <cell r="AB212" t="str">
            <v>-</v>
          </cell>
          <cell r="AC212" t="str">
            <v>-</v>
          </cell>
        </row>
        <row r="212">
          <cell r="AF212">
            <v>2013</v>
          </cell>
          <cell r="AG212" t="str">
            <v>540423201316034</v>
          </cell>
        </row>
        <row r="213">
          <cell r="E213" t="str">
            <v>西让村稻田机耕道建设</v>
          </cell>
          <cell r="F213" t="str">
            <v>背崩乡</v>
          </cell>
          <cell r="G213" t="str">
            <v>西让村</v>
          </cell>
          <cell r="H213" t="str">
            <v>修建长2340米，宽3.5米的稻田机耕道</v>
          </cell>
          <cell r="I213">
            <v>50</v>
          </cell>
          <cell r="J213">
            <v>45</v>
          </cell>
          <cell r="K213">
            <v>5</v>
          </cell>
          <cell r="L213">
            <v>45</v>
          </cell>
          <cell r="M213">
            <v>45</v>
          </cell>
          <cell r="N213">
            <v>0</v>
          </cell>
          <cell r="O213" t="str">
            <v>公益类</v>
          </cell>
          <cell r="P213" t="str">
            <v>设施农业</v>
          </cell>
          <cell r="Q213" t="str">
            <v>巩固</v>
          </cell>
          <cell r="R213" t="str">
            <v>-</v>
          </cell>
          <cell r="S213" t="str">
            <v>-</v>
          </cell>
          <cell r="T213" t="str">
            <v>-</v>
          </cell>
          <cell r="U213" t="str">
            <v>-</v>
          </cell>
          <cell r="V213" t="str">
            <v>-</v>
          </cell>
          <cell r="W213" t="str">
            <v>-</v>
          </cell>
          <cell r="X213" t="str">
            <v>-</v>
          </cell>
          <cell r="Y213" t="str">
            <v>-</v>
          </cell>
          <cell r="Z213" t="str">
            <v>-</v>
          </cell>
          <cell r="AA213" t="str">
            <v>-</v>
          </cell>
          <cell r="AB213" t="str">
            <v>-</v>
          </cell>
          <cell r="AC213" t="str">
            <v>-</v>
          </cell>
        </row>
        <row r="213">
          <cell r="AF213">
            <v>2013</v>
          </cell>
          <cell r="AG213" t="str">
            <v>540423201316035</v>
          </cell>
        </row>
        <row r="214">
          <cell r="E214" t="str">
            <v>加热萨乡达昂村牧场道路改扩建</v>
          </cell>
          <cell r="F214" t="str">
            <v>加热萨乡</v>
          </cell>
          <cell r="G214" t="str">
            <v>达昂村</v>
          </cell>
          <cell r="H214" t="str">
            <v>改扩建长40公里，宽2米牧场道路，2座涵洞</v>
          </cell>
          <cell r="I214">
            <v>52</v>
          </cell>
          <cell r="J214">
            <v>48</v>
          </cell>
          <cell r="K214">
            <v>4</v>
          </cell>
          <cell r="L214">
            <v>52</v>
          </cell>
          <cell r="M214">
            <v>48</v>
          </cell>
          <cell r="N214">
            <v>4</v>
          </cell>
          <cell r="O214" t="str">
            <v>公益类</v>
          </cell>
          <cell r="P214" t="str">
            <v>设施农业</v>
          </cell>
          <cell r="Q214" t="str">
            <v>巩固</v>
          </cell>
          <cell r="R214" t="str">
            <v>-</v>
          </cell>
          <cell r="S214" t="str">
            <v>-</v>
          </cell>
          <cell r="T214" t="str">
            <v>-</v>
          </cell>
          <cell r="U214" t="str">
            <v>-</v>
          </cell>
          <cell r="V214" t="str">
            <v>-</v>
          </cell>
          <cell r="W214" t="str">
            <v>-</v>
          </cell>
          <cell r="X214" t="str">
            <v>-</v>
          </cell>
          <cell r="Y214" t="str">
            <v>-</v>
          </cell>
          <cell r="Z214" t="str">
            <v>-</v>
          </cell>
          <cell r="AA214" t="str">
            <v>-</v>
          </cell>
          <cell r="AB214" t="str">
            <v>-</v>
          </cell>
          <cell r="AC214" t="str">
            <v>-</v>
          </cell>
        </row>
        <row r="214">
          <cell r="AF214">
            <v>2013</v>
          </cell>
          <cell r="AG214" t="str">
            <v>540423201316036</v>
          </cell>
        </row>
        <row r="215">
          <cell r="E215" t="str">
            <v>背崩乡江新村西东、安塘稻田机耕道改扩建项目</v>
          </cell>
          <cell r="F215" t="str">
            <v>背崩乡</v>
          </cell>
          <cell r="G215" t="str">
            <v>江新村</v>
          </cell>
          <cell r="H215" t="str">
            <v>修建村至西东、安塘稻田机耕道总长为3100米、宽为3米，其中村至西东稻田机耕道1700米，村至安塘稻田机耕道1400米。</v>
          </cell>
          <cell r="I215">
            <v>47</v>
          </cell>
          <cell r="J215">
            <v>42</v>
          </cell>
          <cell r="K215">
            <v>5</v>
          </cell>
          <cell r="L215">
            <v>47</v>
          </cell>
          <cell r="M215">
            <v>42</v>
          </cell>
          <cell r="N215">
            <v>5</v>
          </cell>
          <cell r="O215" t="str">
            <v>公益类</v>
          </cell>
          <cell r="P215" t="str">
            <v>设施农业</v>
          </cell>
          <cell r="Q215" t="str">
            <v>巩固</v>
          </cell>
          <cell r="R215" t="str">
            <v>-</v>
          </cell>
          <cell r="S215" t="str">
            <v>-</v>
          </cell>
          <cell r="T215" t="str">
            <v>-</v>
          </cell>
          <cell r="U215" t="str">
            <v>-</v>
          </cell>
          <cell r="V215" t="str">
            <v>-</v>
          </cell>
          <cell r="W215" t="str">
            <v>-</v>
          </cell>
          <cell r="X215" t="str">
            <v>-</v>
          </cell>
          <cell r="Y215" t="str">
            <v>-</v>
          </cell>
          <cell r="Z215" t="str">
            <v>-</v>
          </cell>
          <cell r="AA215" t="str">
            <v>-</v>
          </cell>
          <cell r="AB215" t="str">
            <v>-</v>
          </cell>
          <cell r="AC215" t="str">
            <v>-</v>
          </cell>
        </row>
        <row r="215">
          <cell r="AF215">
            <v>2013</v>
          </cell>
          <cell r="AG215" t="str">
            <v>540423201316037</v>
          </cell>
        </row>
        <row r="216">
          <cell r="E216" t="str">
            <v>墨脱镇马迪村生猪养殖场建设</v>
          </cell>
          <cell r="F216" t="str">
            <v>墨脱镇</v>
          </cell>
          <cell r="G216" t="str">
            <v>玛迪村</v>
          </cell>
          <cell r="H216" t="str">
            <v>新建生猪养殖基地以及附属设施建设(猪舍28间共420m²，购买猪仔266头；附属设施：猪槽、猪场道路、化粪池)</v>
          </cell>
          <cell r="I216">
            <v>60</v>
          </cell>
          <cell r="J216">
            <v>58</v>
          </cell>
          <cell r="K216">
            <v>2</v>
          </cell>
          <cell r="L216">
            <v>58</v>
          </cell>
          <cell r="M216">
            <v>58</v>
          </cell>
          <cell r="N216">
            <v>0</v>
          </cell>
          <cell r="O216" t="str">
            <v>到户类</v>
          </cell>
          <cell r="P216" t="str">
            <v>猪</v>
          </cell>
          <cell r="Q216" t="str">
            <v>巩固</v>
          </cell>
          <cell r="R216" t="str">
            <v>-</v>
          </cell>
          <cell r="S216" t="str">
            <v>-</v>
          </cell>
          <cell r="T216" t="str">
            <v>-</v>
          </cell>
          <cell r="U216" t="str">
            <v>-</v>
          </cell>
          <cell r="V216" t="str">
            <v>-</v>
          </cell>
          <cell r="W216" t="str">
            <v>-</v>
          </cell>
          <cell r="X216" t="str">
            <v>-</v>
          </cell>
          <cell r="Y216" t="str">
            <v>-</v>
          </cell>
          <cell r="Z216" t="str">
            <v>-</v>
          </cell>
          <cell r="AA216" t="str">
            <v>-</v>
          </cell>
          <cell r="AB216" t="str">
            <v>-</v>
          </cell>
          <cell r="AC216" t="str">
            <v>-</v>
          </cell>
        </row>
        <row r="216">
          <cell r="AF216">
            <v>2014</v>
          </cell>
          <cell r="AG216" t="str">
            <v>540423201407025</v>
          </cell>
        </row>
        <row r="217">
          <cell r="E217" t="str">
            <v>背崩乡德尔贡村耕地网围栏建设</v>
          </cell>
          <cell r="F217" t="str">
            <v>甘登乡</v>
          </cell>
          <cell r="G217" t="str">
            <v>德尔贡村</v>
          </cell>
          <cell r="H217" t="str">
            <v>修建长6470米、高1.5米的耕地网围栏</v>
          </cell>
          <cell r="I217">
            <v>75</v>
          </cell>
          <cell r="J217">
            <v>70</v>
          </cell>
          <cell r="K217">
            <v>5</v>
          </cell>
          <cell r="L217">
            <v>75</v>
          </cell>
          <cell r="M217">
            <v>70</v>
          </cell>
          <cell r="N217">
            <v>5</v>
          </cell>
          <cell r="O217" t="str">
            <v>公益类</v>
          </cell>
          <cell r="P217" t="str">
            <v>设施农业</v>
          </cell>
          <cell r="Q217" t="str">
            <v>巩固</v>
          </cell>
          <cell r="R217" t="str">
            <v>-</v>
          </cell>
          <cell r="S217" t="str">
            <v>-</v>
          </cell>
          <cell r="T217" t="str">
            <v>-</v>
          </cell>
          <cell r="U217" t="str">
            <v>-</v>
          </cell>
          <cell r="V217" t="str">
            <v>-</v>
          </cell>
          <cell r="W217" t="str">
            <v>-</v>
          </cell>
          <cell r="X217" t="str">
            <v>-</v>
          </cell>
          <cell r="Y217" t="str">
            <v>-</v>
          </cell>
          <cell r="Z217" t="str">
            <v>-</v>
          </cell>
          <cell r="AA217" t="str">
            <v>-</v>
          </cell>
          <cell r="AB217" t="str">
            <v>-</v>
          </cell>
          <cell r="AC217" t="str">
            <v>-</v>
          </cell>
        </row>
        <row r="217">
          <cell r="AF217">
            <v>2014</v>
          </cell>
          <cell r="AG217" t="str">
            <v>540423201416038</v>
          </cell>
        </row>
        <row r="218">
          <cell r="E218" t="str">
            <v>达木乡珠村优质水稻种植</v>
          </cell>
          <cell r="F218" t="str">
            <v>达木乡</v>
          </cell>
          <cell r="G218" t="str">
            <v>珠村</v>
          </cell>
          <cell r="H218" t="str">
            <v>开发200亩水稻种植基地</v>
          </cell>
          <cell r="I218">
            <v>31</v>
          </cell>
          <cell r="J218">
            <v>30</v>
          </cell>
          <cell r="K218">
            <v>1</v>
          </cell>
          <cell r="L218">
            <v>31</v>
          </cell>
          <cell r="M218">
            <v>30</v>
          </cell>
          <cell r="N218">
            <v>1</v>
          </cell>
          <cell r="O218" t="str">
            <v>公益类</v>
          </cell>
          <cell r="P218" t="str">
            <v>其他</v>
          </cell>
          <cell r="Q218" t="str">
            <v>巩固</v>
          </cell>
          <cell r="R218" t="str">
            <v>-</v>
          </cell>
          <cell r="S218" t="str">
            <v>-</v>
          </cell>
          <cell r="T218" t="str">
            <v>-</v>
          </cell>
          <cell r="U218" t="str">
            <v>-</v>
          </cell>
          <cell r="V218" t="str">
            <v>-</v>
          </cell>
          <cell r="W218" t="str">
            <v>-</v>
          </cell>
          <cell r="X218" t="str">
            <v>-</v>
          </cell>
          <cell r="Y218" t="str">
            <v>-</v>
          </cell>
          <cell r="Z218" t="str">
            <v>-</v>
          </cell>
          <cell r="AA218" t="str">
            <v>-</v>
          </cell>
          <cell r="AB218" t="str">
            <v>-</v>
          </cell>
          <cell r="AC218" t="str">
            <v>-</v>
          </cell>
        </row>
        <row r="218">
          <cell r="AF218">
            <v>2014</v>
          </cell>
          <cell r="AG218" t="str">
            <v>540423201419033</v>
          </cell>
        </row>
        <row r="219">
          <cell r="E219" t="str">
            <v>墨脱县格当乡辣椒基地开发工程项目</v>
          </cell>
          <cell r="F219" t="str">
            <v>格当乡</v>
          </cell>
          <cell r="G219" t="str">
            <v>格当村、桑珍卡村、占根卡村、布龙村</v>
          </cell>
          <cell r="H219" t="str">
            <v>1、格当村、桑珍卡村、占根卡村、布隆村各开发100亩辣椒种植基地(包括土地平整、购买辣椒种子)</v>
          </cell>
          <cell r="I219">
            <v>42</v>
          </cell>
          <cell r="J219">
            <v>41</v>
          </cell>
          <cell r="K219">
            <v>1</v>
          </cell>
          <cell r="L219">
            <v>41</v>
          </cell>
          <cell r="M219">
            <v>41</v>
          </cell>
          <cell r="N219">
            <v>0</v>
          </cell>
          <cell r="O219" t="str">
            <v>到户类</v>
          </cell>
          <cell r="P219" t="str">
            <v>设施农业</v>
          </cell>
          <cell r="Q219" t="str">
            <v>巩固</v>
          </cell>
          <cell r="R219" t="str">
            <v>-</v>
          </cell>
          <cell r="S219" t="str">
            <v>-</v>
          </cell>
          <cell r="T219" t="str">
            <v>-</v>
          </cell>
          <cell r="U219" t="str">
            <v>-</v>
          </cell>
          <cell r="V219" t="str">
            <v>-</v>
          </cell>
          <cell r="W219" t="str">
            <v>-</v>
          </cell>
          <cell r="X219" t="str">
            <v>-</v>
          </cell>
          <cell r="Y219" t="str">
            <v>-</v>
          </cell>
          <cell r="Z219" t="str">
            <v>-</v>
          </cell>
          <cell r="AA219" t="str">
            <v>-</v>
          </cell>
          <cell r="AB219" t="str">
            <v>-</v>
          </cell>
          <cell r="AC219" t="str">
            <v>-</v>
          </cell>
        </row>
        <row r="219">
          <cell r="AF219">
            <v>2014</v>
          </cell>
          <cell r="AG219" t="str">
            <v>540423201416039</v>
          </cell>
        </row>
        <row r="220">
          <cell r="E220" t="str">
            <v>墨脱县格当乡布隆村牧场吊桥建设工程项目</v>
          </cell>
          <cell r="F220" t="str">
            <v>格当乡</v>
          </cell>
          <cell r="G220" t="str">
            <v>布龙村</v>
          </cell>
          <cell r="H220" t="str">
            <v>修建一座长35米、宽2.2米的吊桥</v>
          </cell>
          <cell r="I220">
            <v>41</v>
          </cell>
          <cell r="J220">
            <v>40</v>
          </cell>
          <cell r="K220">
            <v>1</v>
          </cell>
          <cell r="L220">
            <v>40</v>
          </cell>
          <cell r="M220">
            <v>40</v>
          </cell>
          <cell r="N220">
            <v>0</v>
          </cell>
          <cell r="O220" t="str">
            <v>公益类</v>
          </cell>
          <cell r="P220" t="str">
            <v>设施农业</v>
          </cell>
          <cell r="Q220" t="str">
            <v>巩固</v>
          </cell>
          <cell r="R220" t="str">
            <v>-</v>
          </cell>
          <cell r="S220" t="str">
            <v>-</v>
          </cell>
          <cell r="T220" t="str">
            <v>-</v>
          </cell>
          <cell r="U220" t="str">
            <v>-</v>
          </cell>
          <cell r="V220" t="str">
            <v>-</v>
          </cell>
          <cell r="W220" t="str">
            <v>-</v>
          </cell>
          <cell r="X220" t="str">
            <v>-</v>
          </cell>
          <cell r="Y220" t="str">
            <v>-</v>
          </cell>
          <cell r="Z220" t="str">
            <v>-</v>
          </cell>
          <cell r="AA220" t="str">
            <v>-</v>
          </cell>
          <cell r="AB220" t="str">
            <v>-</v>
          </cell>
          <cell r="AC220" t="str">
            <v>-</v>
          </cell>
        </row>
        <row r="220">
          <cell r="AF220">
            <v>2014</v>
          </cell>
          <cell r="AG220" t="str">
            <v>540423201416040</v>
          </cell>
        </row>
        <row r="221">
          <cell r="E221" t="str">
            <v>背崩乡西让村开发水田项目</v>
          </cell>
          <cell r="F221" t="str">
            <v>背崩乡</v>
          </cell>
          <cell r="G221" t="str">
            <v>西让村</v>
          </cell>
          <cell r="H221" t="str">
            <v>开发水田75亩</v>
          </cell>
          <cell r="I221">
            <v>26</v>
          </cell>
          <cell r="J221">
            <v>25</v>
          </cell>
          <cell r="K221">
            <v>1</v>
          </cell>
          <cell r="L221">
            <v>26</v>
          </cell>
          <cell r="M221">
            <v>25</v>
          </cell>
          <cell r="N221">
            <v>1</v>
          </cell>
          <cell r="O221" t="str">
            <v>公益类</v>
          </cell>
          <cell r="P221" t="str">
            <v>设施农业</v>
          </cell>
          <cell r="Q221" t="str">
            <v>巩固</v>
          </cell>
          <cell r="R221" t="str">
            <v>-</v>
          </cell>
          <cell r="S221" t="str">
            <v>-</v>
          </cell>
          <cell r="T221" t="str">
            <v>-</v>
          </cell>
          <cell r="U221" t="str">
            <v>-</v>
          </cell>
          <cell r="V221" t="str">
            <v>-</v>
          </cell>
          <cell r="W221" t="str">
            <v>-</v>
          </cell>
          <cell r="X221" t="str">
            <v>-</v>
          </cell>
          <cell r="Y221" t="str">
            <v>-</v>
          </cell>
          <cell r="Z221" t="str">
            <v>-</v>
          </cell>
          <cell r="AA221" t="str">
            <v>-</v>
          </cell>
          <cell r="AB221" t="str">
            <v>-</v>
          </cell>
          <cell r="AC221" t="str">
            <v>-</v>
          </cell>
        </row>
        <row r="221">
          <cell r="AF221">
            <v>2014</v>
          </cell>
          <cell r="AG221" t="str">
            <v>540423201416041</v>
          </cell>
        </row>
        <row r="222">
          <cell r="E222" t="str">
            <v>墨脱县K62牧场道路及悬索吊桥工程建设项目</v>
          </cell>
          <cell r="F222" t="str">
            <v>墨脱县</v>
          </cell>
          <cell r="G222" t="str">
            <v>62K</v>
          </cell>
          <cell r="H222" t="str">
            <v>修建悬索吊桥1座、修通宽3.5米牧场道路</v>
          </cell>
          <cell r="I222">
            <v>49</v>
          </cell>
          <cell r="J222">
            <v>48</v>
          </cell>
          <cell r="K222">
            <v>1</v>
          </cell>
          <cell r="L222">
            <v>48.0017</v>
          </cell>
          <cell r="M222">
            <v>48</v>
          </cell>
          <cell r="N222">
            <v>0.0017</v>
          </cell>
          <cell r="O222" t="str">
            <v>公益类</v>
          </cell>
          <cell r="P222" t="str">
            <v>设施农业</v>
          </cell>
          <cell r="Q222" t="str">
            <v>巩固</v>
          </cell>
          <cell r="R222" t="str">
            <v>-</v>
          </cell>
          <cell r="S222" t="str">
            <v>-</v>
          </cell>
          <cell r="T222" t="str">
            <v>-</v>
          </cell>
          <cell r="U222" t="str">
            <v>-</v>
          </cell>
          <cell r="V222" t="str">
            <v>-</v>
          </cell>
          <cell r="W222" t="str">
            <v>-</v>
          </cell>
          <cell r="X222" t="str">
            <v>-</v>
          </cell>
          <cell r="Y222" t="str">
            <v>-</v>
          </cell>
          <cell r="Z222" t="str">
            <v>-</v>
          </cell>
          <cell r="AA222" t="str">
            <v>-</v>
          </cell>
          <cell r="AB222" t="str">
            <v>-</v>
          </cell>
          <cell r="AC222" t="str">
            <v>-</v>
          </cell>
        </row>
        <row r="222">
          <cell r="AF222">
            <v>2014</v>
          </cell>
          <cell r="AG222" t="str">
            <v>540423201416042</v>
          </cell>
        </row>
        <row r="223">
          <cell r="E223" t="str">
            <v>帮辛乡桑卓牧场道路建设</v>
          </cell>
          <cell r="F223" t="str">
            <v>帮辛乡</v>
          </cell>
          <cell r="G223" t="str">
            <v>帮辛乡</v>
          </cell>
          <cell r="H223" t="str">
            <v>修建长4000米，宽2.5米的牧场道路。</v>
          </cell>
          <cell r="I223">
            <v>71</v>
          </cell>
          <cell r="J223">
            <v>70</v>
          </cell>
          <cell r="K223">
            <v>1</v>
          </cell>
          <cell r="L223">
            <v>71</v>
          </cell>
          <cell r="M223">
            <v>70</v>
          </cell>
          <cell r="N223">
            <v>1</v>
          </cell>
          <cell r="O223" t="str">
            <v>公益类</v>
          </cell>
          <cell r="P223" t="str">
            <v>设施农业</v>
          </cell>
          <cell r="Q223" t="str">
            <v>巩固</v>
          </cell>
          <cell r="R223" t="str">
            <v>-</v>
          </cell>
          <cell r="S223" t="str">
            <v>-</v>
          </cell>
          <cell r="T223" t="str">
            <v>-</v>
          </cell>
          <cell r="U223" t="str">
            <v>-</v>
          </cell>
          <cell r="V223" t="str">
            <v>-</v>
          </cell>
          <cell r="W223" t="str">
            <v>-</v>
          </cell>
          <cell r="X223" t="str">
            <v>-</v>
          </cell>
          <cell r="Y223" t="str">
            <v>-</v>
          </cell>
          <cell r="Z223" t="str">
            <v>-</v>
          </cell>
          <cell r="AA223" t="str">
            <v>-</v>
          </cell>
          <cell r="AB223" t="str">
            <v>-</v>
          </cell>
          <cell r="AC223" t="str">
            <v>-</v>
          </cell>
        </row>
        <row r="223">
          <cell r="AF223">
            <v>2014</v>
          </cell>
          <cell r="AG223" t="str">
            <v>540423201416043</v>
          </cell>
        </row>
        <row r="224">
          <cell r="E224" t="str">
            <v>农田改造建设项目</v>
          </cell>
          <cell r="F224" t="str">
            <v>加热萨乡</v>
          </cell>
          <cell r="G224" t="str">
            <v>拉贡村</v>
          </cell>
          <cell r="H224" t="str">
            <v>改造拉贡村120亩农田</v>
          </cell>
          <cell r="I224">
            <v>63</v>
          </cell>
          <cell r="J224">
            <v>62</v>
          </cell>
          <cell r="K224">
            <v>1</v>
          </cell>
          <cell r="L224">
            <v>62</v>
          </cell>
          <cell r="M224">
            <v>62</v>
          </cell>
          <cell r="N224">
            <v>0</v>
          </cell>
          <cell r="O224" t="str">
            <v>公益类</v>
          </cell>
          <cell r="P224" t="str">
            <v>设施农业</v>
          </cell>
          <cell r="Q224" t="str">
            <v>巩固</v>
          </cell>
          <cell r="R224" t="str">
            <v>-</v>
          </cell>
          <cell r="S224" t="str">
            <v>-</v>
          </cell>
          <cell r="T224" t="str">
            <v>-</v>
          </cell>
          <cell r="U224" t="str">
            <v>-</v>
          </cell>
          <cell r="V224" t="str">
            <v>-</v>
          </cell>
          <cell r="W224" t="str">
            <v>-</v>
          </cell>
          <cell r="X224" t="str">
            <v>-</v>
          </cell>
          <cell r="Y224" t="str">
            <v>-</v>
          </cell>
          <cell r="Z224" t="str">
            <v>-</v>
          </cell>
          <cell r="AA224" t="str">
            <v>-</v>
          </cell>
          <cell r="AB224" t="str">
            <v>-</v>
          </cell>
          <cell r="AC224" t="str">
            <v>-</v>
          </cell>
        </row>
        <row r="224">
          <cell r="AF224">
            <v>2014</v>
          </cell>
          <cell r="AG224" t="str">
            <v>540423201416044</v>
          </cell>
        </row>
        <row r="225">
          <cell r="E225" t="str">
            <v>加热萨乡曾求村牧场道路维修</v>
          </cell>
          <cell r="F225" t="str">
            <v>格当乡</v>
          </cell>
          <cell r="G225" t="str">
            <v>曾求村</v>
          </cell>
          <cell r="H225" t="str">
            <v>木龙牧场道路维修28公里</v>
          </cell>
          <cell r="I225">
            <v>61</v>
          </cell>
          <cell r="J225">
            <v>60</v>
          </cell>
          <cell r="K225">
            <v>1</v>
          </cell>
          <cell r="L225">
            <v>61</v>
          </cell>
          <cell r="M225">
            <v>60</v>
          </cell>
          <cell r="N225">
            <v>1</v>
          </cell>
          <cell r="O225" t="str">
            <v>公益类</v>
          </cell>
          <cell r="P225" t="str">
            <v>设施农业</v>
          </cell>
          <cell r="Q225" t="str">
            <v>巩固</v>
          </cell>
          <cell r="R225" t="str">
            <v>-</v>
          </cell>
          <cell r="S225" t="str">
            <v>-</v>
          </cell>
          <cell r="T225" t="str">
            <v>-</v>
          </cell>
          <cell r="U225" t="str">
            <v>-</v>
          </cell>
          <cell r="V225" t="str">
            <v>-</v>
          </cell>
          <cell r="W225" t="str">
            <v>-</v>
          </cell>
          <cell r="X225" t="str">
            <v>-</v>
          </cell>
          <cell r="Y225" t="str">
            <v>-</v>
          </cell>
          <cell r="Z225" t="str">
            <v>-</v>
          </cell>
          <cell r="AA225" t="str">
            <v>-</v>
          </cell>
          <cell r="AB225" t="str">
            <v>-</v>
          </cell>
          <cell r="AC225" t="str">
            <v>-</v>
          </cell>
        </row>
        <row r="225">
          <cell r="AF225">
            <v>2014</v>
          </cell>
          <cell r="AG225" t="str">
            <v>540423201416045</v>
          </cell>
        </row>
        <row r="226">
          <cell r="E226" t="str">
            <v>墨脱镇巴日村稻田水渠建设</v>
          </cell>
          <cell r="F226" t="str">
            <v>墨脱镇</v>
          </cell>
          <cell r="G226" t="str">
            <v>巴日村</v>
          </cell>
          <cell r="H226" t="str">
            <v>修建500m水泥水渠</v>
          </cell>
          <cell r="I226">
            <v>51</v>
          </cell>
          <cell r="J226">
            <v>50</v>
          </cell>
          <cell r="K226">
            <v>1</v>
          </cell>
          <cell r="L226">
            <v>50</v>
          </cell>
          <cell r="M226">
            <v>50</v>
          </cell>
          <cell r="N226">
            <v>0</v>
          </cell>
          <cell r="O226" t="str">
            <v>公益类</v>
          </cell>
          <cell r="P226" t="str">
            <v>设施农业</v>
          </cell>
          <cell r="Q226" t="str">
            <v>巩固</v>
          </cell>
          <cell r="R226" t="str">
            <v>-</v>
          </cell>
          <cell r="S226" t="str">
            <v>-</v>
          </cell>
          <cell r="T226" t="str">
            <v>-</v>
          </cell>
          <cell r="U226" t="str">
            <v>-</v>
          </cell>
          <cell r="V226" t="str">
            <v>-</v>
          </cell>
          <cell r="W226" t="str">
            <v>-</v>
          </cell>
          <cell r="X226" t="str">
            <v>-</v>
          </cell>
          <cell r="Y226" t="str">
            <v>-</v>
          </cell>
          <cell r="Z226" t="str">
            <v>-</v>
          </cell>
          <cell r="AA226" t="str">
            <v>-</v>
          </cell>
          <cell r="AB226" t="str">
            <v>-</v>
          </cell>
          <cell r="AC226" t="str">
            <v>-</v>
          </cell>
        </row>
        <row r="226">
          <cell r="AF226">
            <v>2014</v>
          </cell>
          <cell r="AG226" t="str">
            <v>540423201416046</v>
          </cell>
        </row>
        <row r="227">
          <cell r="E227" t="str">
            <v>墨脱县达木珞巴民族乡达木村牧场道路建设工程项目</v>
          </cell>
          <cell r="F227" t="str">
            <v>甘登乡</v>
          </cell>
          <cell r="G227" t="str">
            <v>达木村</v>
          </cell>
          <cell r="H227" t="str">
            <v>修建长8公里，宽2.5米的梦林牧场道路；修建网围栏700米</v>
          </cell>
          <cell r="I227">
            <v>51</v>
          </cell>
          <cell r="J227">
            <v>50</v>
          </cell>
          <cell r="K227">
            <v>1</v>
          </cell>
          <cell r="L227">
            <v>50</v>
          </cell>
          <cell r="M227">
            <v>50</v>
          </cell>
          <cell r="N227">
            <v>0</v>
          </cell>
          <cell r="O227" t="str">
            <v>公益类</v>
          </cell>
          <cell r="P227" t="str">
            <v>设施农业</v>
          </cell>
          <cell r="Q227" t="str">
            <v>巩固</v>
          </cell>
          <cell r="R227" t="str">
            <v>-</v>
          </cell>
          <cell r="S227" t="str">
            <v>-</v>
          </cell>
          <cell r="T227" t="str">
            <v>-</v>
          </cell>
          <cell r="U227" t="str">
            <v>-</v>
          </cell>
          <cell r="V227" t="str">
            <v>-</v>
          </cell>
          <cell r="W227" t="str">
            <v>-</v>
          </cell>
          <cell r="X227" t="str">
            <v>-</v>
          </cell>
          <cell r="Y227" t="str">
            <v>-</v>
          </cell>
          <cell r="Z227" t="str">
            <v>-</v>
          </cell>
          <cell r="AA227" t="str">
            <v>-</v>
          </cell>
          <cell r="AB227" t="str">
            <v>-</v>
          </cell>
          <cell r="AC227" t="str">
            <v>-</v>
          </cell>
        </row>
        <row r="227">
          <cell r="AF227">
            <v>2014</v>
          </cell>
          <cell r="AG227" t="str">
            <v>540423201416047</v>
          </cell>
        </row>
        <row r="228">
          <cell r="E228" t="str">
            <v>加热萨乡久当卡村、拉贡村牧场道路维修</v>
          </cell>
          <cell r="F228" t="str">
            <v>加热萨乡</v>
          </cell>
          <cell r="G228" t="str">
            <v>当卡村、拉贡村</v>
          </cell>
          <cell r="H228" t="str">
            <v>向随拉山方向维修牧场道路34公里</v>
          </cell>
          <cell r="I228">
            <v>91</v>
          </cell>
          <cell r="J228">
            <v>90</v>
          </cell>
          <cell r="K228">
            <v>1</v>
          </cell>
          <cell r="L228">
            <v>91</v>
          </cell>
          <cell r="M228">
            <v>90</v>
          </cell>
          <cell r="N228">
            <v>1</v>
          </cell>
          <cell r="O228" t="str">
            <v>公益类</v>
          </cell>
          <cell r="P228" t="str">
            <v>设施农业</v>
          </cell>
          <cell r="Q228" t="str">
            <v>巩固</v>
          </cell>
          <cell r="R228" t="str">
            <v>-</v>
          </cell>
          <cell r="S228" t="str">
            <v>-</v>
          </cell>
          <cell r="T228" t="str">
            <v>-</v>
          </cell>
          <cell r="U228" t="str">
            <v>-</v>
          </cell>
          <cell r="V228" t="str">
            <v>-</v>
          </cell>
          <cell r="W228" t="str">
            <v>-</v>
          </cell>
          <cell r="X228" t="str">
            <v>-</v>
          </cell>
          <cell r="Y228" t="str">
            <v>-</v>
          </cell>
          <cell r="Z228" t="str">
            <v>-</v>
          </cell>
          <cell r="AA228" t="str">
            <v>-</v>
          </cell>
          <cell r="AB228" t="str">
            <v>-</v>
          </cell>
          <cell r="AC228" t="str">
            <v>-</v>
          </cell>
        </row>
        <row r="228">
          <cell r="AF228">
            <v>2014</v>
          </cell>
          <cell r="AG228" t="str">
            <v>540423201416048</v>
          </cell>
        </row>
        <row r="229">
          <cell r="E229" t="str">
            <v>墨脱县达木乡达木村野花椒基地建设工程项目</v>
          </cell>
          <cell r="F229" t="str">
            <v>甘登乡</v>
          </cell>
          <cell r="G229" t="str">
            <v>达木村</v>
          </cell>
          <cell r="H229" t="str">
            <v>开发野花椒种植基地120亩，灌溉水渠3400米</v>
          </cell>
          <cell r="I229">
            <v>51</v>
          </cell>
          <cell r="J229">
            <v>50</v>
          </cell>
          <cell r="K229">
            <v>1</v>
          </cell>
          <cell r="L229">
            <v>50</v>
          </cell>
          <cell r="M229">
            <v>50</v>
          </cell>
          <cell r="N229">
            <v>0</v>
          </cell>
          <cell r="O229" t="str">
            <v>经营类</v>
          </cell>
          <cell r="P229" t="str">
            <v>其他</v>
          </cell>
          <cell r="Q229" t="str">
            <v>巩固</v>
          </cell>
          <cell r="R229" t="str">
            <v>调整</v>
          </cell>
          <cell r="S229" t="str">
            <v>否</v>
          </cell>
          <cell r="T229" t="str">
            <v>-</v>
          </cell>
          <cell r="U229" t="str">
            <v>-</v>
          </cell>
          <cell r="V229" t="str">
            <v>-</v>
          </cell>
          <cell r="W229" t="str">
            <v>-</v>
          </cell>
          <cell r="X229" t="str">
            <v>-</v>
          </cell>
          <cell r="Y229" t="str">
            <v>-</v>
          </cell>
          <cell r="Z229" t="str">
            <v>-</v>
          </cell>
          <cell r="AA229" t="str">
            <v>-</v>
          </cell>
          <cell r="AB229">
            <v>0</v>
          </cell>
          <cell r="AC229" t="str">
            <v>墨脱县农业农村局</v>
          </cell>
          <cell r="AD229" t="str">
            <v>上三乡搬迁调整项目</v>
          </cell>
        </row>
        <row r="229">
          <cell r="AF229">
            <v>2014</v>
          </cell>
          <cell r="AG229" t="str">
            <v>540423201419034</v>
          </cell>
        </row>
        <row r="230">
          <cell r="E230" t="str">
            <v>背崩乡波东村野花椒基地建设</v>
          </cell>
          <cell r="F230" t="str">
            <v>甘登乡</v>
          </cell>
          <cell r="G230" t="str">
            <v>波东村</v>
          </cell>
          <cell r="H230" t="str">
            <v>平整土地50亩；修建灌溉水渠2500米；网围栏3000米；购置野花椒种苗10000株。</v>
          </cell>
          <cell r="I230">
            <v>90</v>
          </cell>
          <cell r="J230">
            <v>85</v>
          </cell>
          <cell r="K230">
            <v>5</v>
          </cell>
          <cell r="L230">
            <v>84.988</v>
          </cell>
          <cell r="M230">
            <v>84.988</v>
          </cell>
          <cell r="N230">
            <v>0</v>
          </cell>
          <cell r="O230" t="str">
            <v>经营类</v>
          </cell>
          <cell r="P230" t="str">
            <v>其他</v>
          </cell>
          <cell r="Q230" t="str">
            <v>巩固</v>
          </cell>
          <cell r="R230" t="str">
            <v>调整</v>
          </cell>
          <cell r="S230" t="str">
            <v>否</v>
          </cell>
          <cell r="T230" t="str">
            <v>-</v>
          </cell>
          <cell r="U230" t="str">
            <v>-</v>
          </cell>
          <cell r="V230" t="str">
            <v>-</v>
          </cell>
          <cell r="W230" t="str">
            <v>-</v>
          </cell>
          <cell r="X230" t="str">
            <v>-</v>
          </cell>
          <cell r="Y230" t="str">
            <v>-</v>
          </cell>
          <cell r="Z230" t="str">
            <v>-</v>
          </cell>
          <cell r="AA230" t="str">
            <v>-</v>
          </cell>
          <cell r="AB230">
            <v>0</v>
          </cell>
          <cell r="AC230" t="str">
            <v>墨脱县农业农村局</v>
          </cell>
          <cell r="AD230" t="str">
            <v>上三乡搬迁调整项目</v>
          </cell>
        </row>
        <row r="230">
          <cell r="AF230">
            <v>2014</v>
          </cell>
          <cell r="AG230" t="str">
            <v>540423201419035</v>
          </cell>
        </row>
        <row r="231">
          <cell r="E231" t="str">
            <v>达木乡达木村藤竹编制加工建设项目</v>
          </cell>
          <cell r="F231" t="str">
            <v>甘登乡</v>
          </cell>
          <cell r="G231" t="str">
            <v>达木村</v>
          </cell>
          <cell r="H231" t="str">
            <v>修建加工厂房180㎡、展示厅40㎡、销售厅40㎡，藤竹种植保护500亩、购置加工设备、人员培训等</v>
          </cell>
          <cell r="I231">
            <v>450</v>
          </cell>
          <cell r="J231">
            <v>350</v>
          </cell>
          <cell r="K231">
            <v>100</v>
          </cell>
          <cell r="L231">
            <v>350</v>
          </cell>
          <cell r="M231">
            <v>350</v>
          </cell>
          <cell r="N231">
            <v>0</v>
          </cell>
          <cell r="O231" t="str">
            <v>经营类</v>
          </cell>
          <cell r="P231" t="str">
            <v>其他</v>
          </cell>
          <cell r="Q231" t="str">
            <v>巩固</v>
          </cell>
          <cell r="R231" t="str">
            <v>调整</v>
          </cell>
        </row>
        <row r="231">
          <cell r="AB231">
            <v>0</v>
          </cell>
          <cell r="AC231" t="str">
            <v>墨脱县农业农村局</v>
          </cell>
          <cell r="AD231" t="str">
            <v>上三乡搬迁调整项目（整村搬迁）</v>
          </cell>
        </row>
        <row r="231">
          <cell r="AF231">
            <v>2014</v>
          </cell>
          <cell r="AG231" t="str">
            <v>540423201419036</v>
          </cell>
        </row>
        <row r="232">
          <cell r="E232" t="str">
            <v>帮辛村特色村寨、藤竹编制和石锅加工建设项目</v>
          </cell>
          <cell r="F232" t="str">
            <v>帮辛乡</v>
          </cell>
          <cell r="G232" t="str">
            <v>帮辛村</v>
          </cell>
          <cell r="H232" t="str">
            <v>修建枇杷种植基地100㎡；修建门巴特色小餐馆60㎡；修建藤竹编制品和石锅加工基地300㎡及配套设施；购买门巴民族服饰4套（男女各2套）；对4个门巴特点老房子进行修缮；新建民俗文化馆100㎡；组建民间艺术队伍；特色民族文化活动30㎡。</v>
          </cell>
          <cell r="I232">
            <v>215</v>
          </cell>
          <cell r="J232">
            <v>200</v>
          </cell>
          <cell r="K232">
            <v>15</v>
          </cell>
          <cell r="L232">
            <v>200</v>
          </cell>
          <cell r="M232">
            <v>200</v>
          </cell>
          <cell r="N232">
            <v>0</v>
          </cell>
          <cell r="O232" t="str">
            <v>经营类</v>
          </cell>
          <cell r="P232" t="str">
            <v>其他</v>
          </cell>
          <cell r="Q232" t="str">
            <v>巩固</v>
          </cell>
          <cell r="R232" t="str">
            <v>调整</v>
          </cell>
          <cell r="S232" t="str">
            <v>否</v>
          </cell>
          <cell r="T232" t="str">
            <v>-</v>
          </cell>
          <cell r="U232" t="str">
            <v>-</v>
          </cell>
          <cell r="V232" t="str">
            <v>-</v>
          </cell>
          <cell r="W232" t="str">
            <v>-</v>
          </cell>
          <cell r="X232" t="str">
            <v>-</v>
          </cell>
          <cell r="Y232" t="str">
            <v>-</v>
          </cell>
          <cell r="Z232" t="str">
            <v>-</v>
          </cell>
          <cell r="AA232" t="str">
            <v>-</v>
          </cell>
          <cell r="AB232">
            <v>0</v>
          </cell>
          <cell r="AC232" t="str">
            <v>墨脱县农业农村局</v>
          </cell>
          <cell r="AD232" t="str">
            <v>上三乡搬迁调整项目</v>
          </cell>
        </row>
        <row r="232">
          <cell r="AF232">
            <v>2014</v>
          </cell>
          <cell r="AG232" t="str">
            <v>540423201419037</v>
          </cell>
        </row>
        <row r="233">
          <cell r="E233" t="str">
            <v>墨脱镇亚东村那让水田机耕道建设</v>
          </cell>
          <cell r="F233" t="str">
            <v>墨脱镇</v>
          </cell>
          <cell r="G233" t="str">
            <v>亚东村</v>
          </cell>
          <cell r="H233" t="str">
            <v>修建长3500米，宽1.4米的砂石路</v>
          </cell>
          <cell r="I233">
            <v>51</v>
          </cell>
          <cell r="J233">
            <v>50</v>
          </cell>
          <cell r="K233">
            <v>1</v>
          </cell>
          <cell r="L233">
            <v>50</v>
          </cell>
          <cell r="M233">
            <v>50</v>
          </cell>
          <cell r="N233">
            <v>0</v>
          </cell>
          <cell r="O233" t="str">
            <v>公益类</v>
          </cell>
          <cell r="P233" t="str">
            <v>设施农业</v>
          </cell>
          <cell r="Q233" t="str">
            <v>巩固</v>
          </cell>
          <cell r="R233" t="str">
            <v>-</v>
          </cell>
          <cell r="S233" t="str">
            <v>-</v>
          </cell>
          <cell r="T233" t="str">
            <v>-</v>
          </cell>
          <cell r="U233" t="str">
            <v>-</v>
          </cell>
          <cell r="V233" t="str">
            <v>-</v>
          </cell>
          <cell r="W233" t="str">
            <v>-</v>
          </cell>
          <cell r="X233" t="str">
            <v>-</v>
          </cell>
          <cell r="Y233" t="str">
            <v>-</v>
          </cell>
          <cell r="Z233" t="str">
            <v>-</v>
          </cell>
          <cell r="AA233" t="str">
            <v>-</v>
          </cell>
          <cell r="AB233" t="str">
            <v>-</v>
          </cell>
          <cell r="AC233" t="str">
            <v>-</v>
          </cell>
        </row>
        <row r="233">
          <cell r="AF233">
            <v>2015</v>
          </cell>
          <cell r="AG233" t="str">
            <v>540423201516049</v>
          </cell>
        </row>
        <row r="234">
          <cell r="E234" t="str">
            <v>墨脱镇巴日村人畜分离墙网围栏建设</v>
          </cell>
          <cell r="F234" t="str">
            <v>墨脱镇</v>
          </cell>
          <cell r="G234" t="str">
            <v>巴日村</v>
          </cell>
          <cell r="H234" t="str">
            <v>修建3500米网围栏</v>
          </cell>
          <cell r="I234">
            <v>36</v>
          </cell>
          <cell r="J234">
            <v>35</v>
          </cell>
          <cell r="K234">
            <v>1</v>
          </cell>
          <cell r="L234">
            <v>35</v>
          </cell>
          <cell r="M234">
            <v>35</v>
          </cell>
          <cell r="N234">
            <v>0</v>
          </cell>
          <cell r="O234" t="str">
            <v>到户类</v>
          </cell>
          <cell r="P234" t="str">
            <v>设施农业</v>
          </cell>
          <cell r="Q234" t="str">
            <v>巩固</v>
          </cell>
          <cell r="R234" t="str">
            <v>-</v>
          </cell>
          <cell r="S234" t="str">
            <v>-</v>
          </cell>
          <cell r="T234" t="str">
            <v>-</v>
          </cell>
          <cell r="U234" t="str">
            <v>-</v>
          </cell>
          <cell r="V234" t="str">
            <v>-</v>
          </cell>
          <cell r="W234" t="str">
            <v>-</v>
          </cell>
          <cell r="X234" t="str">
            <v>-</v>
          </cell>
          <cell r="Y234" t="str">
            <v>-</v>
          </cell>
          <cell r="Z234" t="str">
            <v>-</v>
          </cell>
          <cell r="AA234" t="str">
            <v>-</v>
          </cell>
          <cell r="AB234" t="str">
            <v>-</v>
          </cell>
          <cell r="AC234" t="str">
            <v>-</v>
          </cell>
        </row>
        <row r="234">
          <cell r="AF234">
            <v>2015</v>
          </cell>
          <cell r="AG234" t="str">
            <v>540423201516050</v>
          </cell>
        </row>
        <row r="235">
          <cell r="E235" t="str">
            <v>加热萨乡加热萨村农田改造建设</v>
          </cell>
          <cell r="F235" t="str">
            <v>加热萨乡</v>
          </cell>
          <cell r="G235" t="str">
            <v>加热萨村</v>
          </cell>
          <cell r="H235" t="str">
            <v>改造150亩农田</v>
          </cell>
          <cell r="I235">
            <v>71</v>
          </cell>
          <cell r="J235">
            <v>70</v>
          </cell>
          <cell r="K235">
            <v>1</v>
          </cell>
          <cell r="L235">
            <v>71</v>
          </cell>
          <cell r="M235">
            <v>70</v>
          </cell>
          <cell r="N235">
            <v>1</v>
          </cell>
          <cell r="O235" t="str">
            <v>公益类</v>
          </cell>
          <cell r="P235" t="str">
            <v>设施农业</v>
          </cell>
          <cell r="Q235" t="str">
            <v>巩固</v>
          </cell>
          <cell r="R235" t="str">
            <v>-</v>
          </cell>
          <cell r="S235" t="str">
            <v>-</v>
          </cell>
          <cell r="T235" t="str">
            <v>-</v>
          </cell>
          <cell r="U235" t="str">
            <v>-</v>
          </cell>
          <cell r="V235" t="str">
            <v>-</v>
          </cell>
          <cell r="W235" t="str">
            <v>-</v>
          </cell>
          <cell r="X235" t="str">
            <v>-</v>
          </cell>
          <cell r="Y235" t="str">
            <v>-</v>
          </cell>
          <cell r="Z235" t="str">
            <v>-</v>
          </cell>
          <cell r="AA235" t="str">
            <v>-</v>
          </cell>
          <cell r="AB235" t="str">
            <v>-</v>
          </cell>
          <cell r="AC235" t="str">
            <v>-</v>
          </cell>
        </row>
        <row r="235">
          <cell r="AF235">
            <v>2015</v>
          </cell>
          <cell r="AG235" t="str">
            <v>540423201516051</v>
          </cell>
        </row>
        <row r="236">
          <cell r="E236" t="str">
            <v>加热萨乡久当卡村农田改造建设</v>
          </cell>
          <cell r="F236" t="str">
            <v>加热萨乡</v>
          </cell>
          <cell r="G236" t="str">
            <v>当卡村</v>
          </cell>
          <cell r="H236" t="str">
            <v>改造60亩农田</v>
          </cell>
          <cell r="I236">
            <v>33</v>
          </cell>
          <cell r="J236">
            <v>30</v>
          </cell>
          <cell r="K236">
            <v>3</v>
          </cell>
          <cell r="L236">
            <v>33</v>
          </cell>
          <cell r="M236">
            <v>30</v>
          </cell>
          <cell r="N236">
            <v>3</v>
          </cell>
          <cell r="O236" t="str">
            <v>公益类</v>
          </cell>
          <cell r="P236" t="str">
            <v>设施农业</v>
          </cell>
          <cell r="Q236" t="str">
            <v>巩固</v>
          </cell>
          <cell r="R236" t="str">
            <v>-</v>
          </cell>
          <cell r="S236" t="str">
            <v>-</v>
          </cell>
          <cell r="T236" t="str">
            <v>-</v>
          </cell>
          <cell r="U236" t="str">
            <v>-</v>
          </cell>
          <cell r="V236" t="str">
            <v>-</v>
          </cell>
          <cell r="W236" t="str">
            <v>-</v>
          </cell>
          <cell r="X236" t="str">
            <v>-</v>
          </cell>
          <cell r="Y236" t="str">
            <v>-</v>
          </cell>
          <cell r="Z236" t="str">
            <v>-</v>
          </cell>
          <cell r="AA236" t="str">
            <v>-</v>
          </cell>
          <cell r="AB236" t="str">
            <v>-</v>
          </cell>
          <cell r="AC236" t="str">
            <v>-</v>
          </cell>
        </row>
        <row r="236">
          <cell r="AF236">
            <v>2015</v>
          </cell>
          <cell r="AG236" t="str">
            <v>540423201516052</v>
          </cell>
        </row>
        <row r="237">
          <cell r="E237" t="str">
            <v>帮辛乡帮辛村枇杷种植基地建设</v>
          </cell>
          <cell r="F237" t="str">
            <v>帮辛乡</v>
          </cell>
          <cell r="G237" t="str">
            <v>帮辛村</v>
          </cell>
          <cell r="H237" t="str">
            <v>计划种植枇杷1000株，征地面积为10亩，修建围墙、平整地皮、购买种苗</v>
          </cell>
          <cell r="I237">
            <v>53</v>
          </cell>
          <cell r="J237">
            <v>50</v>
          </cell>
          <cell r="K237">
            <v>3</v>
          </cell>
          <cell r="L237">
            <v>50</v>
          </cell>
          <cell r="M237">
            <v>50</v>
          </cell>
          <cell r="N237">
            <v>0</v>
          </cell>
          <cell r="O237" t="str">
            <v>经营类</v>
          </cell>
          <cell r="P237" t="str">
            <v>设施农业</v>
          </cell>
          <cell r="Q237" t="str">
            <v>巩固</v>
          </cell>
          <cell r="R237" t="str">
            <v>调整</v>
          </cell>
          <cell r="S237" t="str">
            <v>否</v>
          </cell>
          <cell r="T237" t="str">
            <v>-</v>
          </cell>
          <cell r="U237" t="str">
            <v>-</v>
          </cell>
          <cell r="V237" t="str">
            <v>-</v>
          </cell>
          <cell r="W237" t="str">
            <v>-</v>
          </cell>
          <cell r="X237" t="str">
            <v>-</v>
          </cell>
          <cell r="Y237" t="str">
            <v>-</v>
          </cell>
          <cell r="Z237" t="str">
            <v>-</v>
          </cell>
          <cell r="AA237" t="str">
            <v>-</v>
          </cell>
          <cell r="AB237">
            <v>0</v>
          </cell>
          <cell r="AC237" t="str">
            <v>墨脱县农业农村局</v>
          </cell>
          <cell r="AD237" t="str">
            <v>上三乡搬迁调整项目</v>
          </cell>
        </row>
        <row r="237">
          <cell r="AF237">
            <v>2015</v>
          </cell>
          <cell r="AG237" t="str">
            <v>540423201516053</v>
          </cell>
        </row>
        <row r="238">
          <cell r="E238" t="str">
            <v>帮辛乡西登村低产田改造（门巴族）</v>
          </cell>
          <cell r="F238" t="str">
            <v>帮辛乡</v>
          </cell>
          <cell r="G238" t="str">
            <v>西登村</v>
          </cell>
          <cell r="H238" t="str">
            <v>改造140亩低产田</v>
          </cell>
          <cell r="I238">
            <v>51</v>
          </cell>
          <cell r="J238">
            <v>50</v>
          </cell>
          <cell r="K238">
            <v>1</v>
          </cell>
          <cell r="L238">
            <v>51</v>
          </cell>
          <cell r="M238">
            <v>50</v>
          </cell>
          <cell r="N238">
            <v>1</v>
          </cell>
          <cell r="O238" t="str">
            <v>到户类</v>
          </cell>
          <cell r="P238" t="str">
            <v>设施农业</v>
          </cell>
          <cell r="Q238" t="str">
            <v>巩固</v>
          </cell>
          <cell r="R238" t="str">
            <v>-</v>
          </cell>
          <cell r="S238" t="str">
            <v>-</v>
          </cell>
          <cell r="T238" t="str">
            <v>-</v>
          </cell>
          <cell r="U238" t="str">
            <v>-</v>
          </cell>
          <cell r="V238" t="str">
            <v>-</v>
          </cell>
          <cell r="W238" t="str">
            <v>-</v>
          </cell>
          <cell r="X238" t="str">
            <v>-</v>
          </cell>
          <cell r="Y238" t="str">
            <v>-</v>
          </cell>
          <cell r="Z238" t="str">
            <v>-</v>
          </cell>
          <cell r="AA238" t="str">
            <v>-</v>
          </cell>
          <cell r="AB238" t="str">
            <v>-</v>
          </cell>
          <cell r="AC238" t="str">
            <v>-</v>
          </cell>
        </row>
        <row r="238">
          <cell r="AF238">
            <v>2015</v>
          </cell>
          <cell r="AG238" t="str">
            <v>540423201516054</v>
          </cell>
        </row>
        <row r="239">
          <cell r="E239" t="str">
            <v>帮辛乡根登村低产田改造</v>
          </cell>
          <cell r="F239" t="str">
            <v>帮辛乡</v>
          </cell>
          <cell r="G239" t="str">
            <v>根登村</v>
          </cell>
          <cell r="H239" t="str">
            <v>开发95亩水稻田</v>
          </cell>
          <cell r="I239">
            <v>41</v>
          </cell>
          <cell r="J239">
            <v>40</v>
          </cell>
          <cell r="K239">
            <v>1</v>
          </cell>
          <cell r="L239">
            <v>40</v>
          </cell>
          <cell r="M239">
            <v>40</v>
          </cell>
          <cell r="N239">
            <v>0</v>
          </cell>
          <cell r="O239" t="str">
            <v>到户类</v>
          </cell>
          <cell r="P239" t="str">
            <v>设施农业</v>
          </cell>
          <cell r="Q239" t="str">
            <v>巩固</v>
          </cell>
          <cell r="R239" t="str">
            <v>-</v>
          </cell>
          <cell r="S239" t="str">
            <v>-</v>
          </cell>
          <cell r="T239" t="str">
            <v>-</v>
          </cell>
          <cell r="U239" t="str">
            <v>-</v>
          </cell>
          <cell r="V239" t="str">
            <v>-</v>
          </cell>
          <cell r="W239" t="str">
            <v>-</v>
          </cell>
          <cell r="X239" t="str">
            <v>-</v>
          </cell>
          <cell r="Y239" t="str">
            <v>-</v>
          </cell>
          <cell r="Z239" t="str">
            <v>-</v>
          </cell>
          <cell r="AA239" t="str">
            <v>-</v>
          </cell>
          <cell r="AB239" t="str">
            <v>-</v>
          </cell>
          <cell r="AC239" t="str">
            <v>-</v>
          </cell>
        </row>
        <row r="239">
          <cell r="AF239">
            <v>2015</v>
          </cell>
          <cell r="AG239" t="str">
            <v>540423201516055</v>
          </cell>
        </row>
        <row r="240">
          <cell r="E240" t="str">
            <v>甘登乡甘登村辣椒种植基地建设</v>
          </cell>
          <cell r="F240" t="str">
            <v>甘登乡</v>
          </cell>
          <cell r="G240" t="str">
            <v>甘登村</v>
          </cell>
          <cell r="H240" t="str">
            <v>开发35亩常耕地种植辣椒</v>
          </cell>
          <cell r="I240">
            <v>36</v>
          </cell>
          <cell r="J240">
            <v>35</v>
          </cell>
          <cell r="K240">
            <v>1</v>
          </cell>
          <cell r="L240">
            <v>35</v>
          </cell>
          <cell r="M240">
            <v>35</v>
          </cell>
          <cell r="N240">
            <v>0</v>
          </cell>
          <cell r="O240" t="str">
            <v>经营类</v>
          </cell>
          <cell r="P240" t="str">
            <v>其他</v>
          </cell>
          <cell r="Q240" t="str">
            <v>巩固</v>
          </cell>
          <cell r="R240" t="str">
            <v>调整</v>
          </cell>
          <cell r="S240" t="str">
            <v>否</v>
          </cell>
          <cell r="T240" t="str">
            <v>-</v>
          </cell>
          <cell r="U240" t="str">
            <v>-</v>
          </cell>
          <cell r="V240" t="str">
            <v>-</v>
          </cell>
          <cell r="W240" t="str">
            <v>-</v>
          </cell>
          <cell r="X240" t="str">
            <v>-</v>
          </cell>
          <cell r="Y240" t="str">
            <v>-</v>
          </cell>
          <cell r="Z240" t="str">
            <v>-</v>
          </cell>
          <cell r="AA240" t="str">
            <v>-</v>
          </cell>
          <cell r="AB240">
            <v>0</v>
          </cell>
          <cell r="AC240" t="str">
            <v>墨脱县农业农村局</v>
          </cell>
          <cell r="AD240" t="str">
            <v>上三乡搬迁调整项目</v>
          </cell>
        </row>
        <row r="240">
          <cell r="AF240">
            <v>2015</v>
          </cell>
          <cell r="AG240" t="str">
            <v>540423201519038</v>
          </cell>
        </row>
        <row r="241">
          <cell r="E241" t="str">
            <v>甘登乡多卡村辣椒种植基地建设</v>
          </cell>
          <cell r="F241" t="str">
            <v>加热萨乡</v>
          </cell>
          <cell r="G241" t="str">
            <v>多龙岗村</v>
          </cell>
          <cell r="H241" t="str">
            <v>开发20亩常耕地种植辣椒</v>
          </cell>
          <cell r="I241">
            <v>26</v>
          </cell>
          <cell r="J241">
            <v>25</v>
          </cell>
          <cell r="K241">
            <v>1</v>
          </cell>
          <cell r="L241">
            <v>25</v>
          </cell>
          <cell r="M241">
            <v>25</v>
          </cell>
          <cell r="N241">
            <v>0</v>
          </cell>
          <cell r="O241" t="str">
            <v>经营类</v>
          </cell>
          <cell r="P241" t="str">
            <v>其他</v>
          </cell>
          <cell r="Q241" t="str">
            <v>巩固</v>
          </cell>
          <cell r="R241" t="str">
            <v>调整</v>
          </cell>
          <cell r="S241" t="str">
            <v>否</v>
          </cell>
          <cell r="T241" t="str">
            <v>-</v>
          </cell>
          <cell r="U241" t="str">
            <v>-</v>
          </cell>
          <cell r="V241" t="str">
            <v>-</v>
          </cell>
          <cell r="W241" t="str">
            <v>-</v>
          </cell>
          <cell r="X241" t="str">
            <v>-</v>
          </cell>
          <cell r="Y241" t="str">
            <v>-</v>
          </cell>
          <cell r="Z241" t="str">
            <v>-</v>
          </cell>
          <cell r="AA241" t="str">
            <v>-</v>
          </cell>
          <cell r="AB241">
            <v>0</v>
          </cell>
          <cell r="AC241" t="str">
            <v>墨脱县农业农村局</v>
          </cell>
          <cell r="AD241" t="str">
            <v>上三乡搬迁调整项目</v>
          </cell>
        </row>
        <row r="241">
          <cell r="AF241">
            <v>2015</v>
          </cell>
          <cell r="AG241" t="str">
            <v>540423201519039</v>
          </cell>
        </row>
        <row r="242">
          <cell r="E242" t="str">
            <v>2015年甘登乡甘登村低产田项目</v>
          </cell>
          <cell r="F242" t="str">
            <v>甘登乡</v>
          </cell>
          <cell r="G242" t="str">
            <v>甘登村</v>
          </cell>
          <cell r="H242" t="str">
            <v>改造80亩</v>
          </cell>
          <cell r="I242">
            <v>57</v>
          </cell>
          <cell r="J242">
            <v>55</v>
          </cell>
          <cell r="K242">
            <v>2</v>
          </cell>
          <cell r="L242">
            <v>55</v>
          </cell>
          <cell r="M242">
            <v>55</v>
          </cell>
          <cell r="N242">
            <v>0</v>
          </cell>
          <cell r="O242" t="str">
            <v>公益类</v>
          </cell>
          <cell r="P242" t="str">
            <v>设施农业</v>
          </cell>
          <cell r="Q242" t="str">
            <v>巩固</v>
          </cell>
          <cell r="R242" t="str">
            <v>-</v>
          </cell>
          <cell r="S242" t="str">
            <v>-</v>
          </cell>
          <cell r="T242" t="str">
            <v>-</v>
          </cell>
          <cell r="U242" t="str">
            <v>-</v>
          </cell>
          <cell r="V242" t="str">
            <v>-</v>
          </cell>
          <cell r="W242" t="str">
            <v>-</v>
          </cell>
          <cell r="X242" t="str">
            <v>-</v>
          </cell>
          <cell r="Y242" t="str">
            <v>-</v>
          </cell>
          <cell r="Z242" t="str">
            <v>-</v>
          </cell>
          <cell r="AA242" t="str">
            <v>-</v>
          </cell>
          <cell r="AB242" t="str">
            <v>-</v>
          </cell>
          <cell r="AC242" t="str">
            <v>-</v>
          </cell>
        </row>
        <row r="242">
          <cell r="AF242">
            <v>2015</v>
          </cell>
          <cell r="AG242" t="str">
            <v>540423201516056</v>
          </cell>
        </row>
        <row r="243">
          <cell r="E243" t="str">
            <v>背崩乡背崩村机耕道建设项目</v>
          </cell>
          <cell r="F243" t="str">
            <v>背崩乡</v>
          </cell>
          <cell r="G243" t="str">
            <v>背崩村</v>
          </cell>
          <cell r="H243" t="str">
            <v>新修财曲日到布琼山建长1500米，宽2.5米的机耕道</v>
          </cell>
          <cell r="I243">
            <v>47</v>
          </cell>
          <cell r="J243">
            <v>45</v>
          </cell>
          <cell r="K243">
            <v>2</v>
          </cell>
          <cell r="L243">
            <v>45</v>
          </cell>
          <cell r="M243">
            <v>45</v>
          </cell>
          <cell r="N243">
            <v>0</v>
          </cell>
          <cell r="O243" t="str">
            <v>公益类</v>
          </cell>
          <cell r="P243" t="str">
            <v>设施农业</v>
          </cell>
          <cell r="Q243" t="str">
            <v>巩固</v>
          </cell>
          <cell r="R243" t="str">
            <v>-</v>
          </cell>
          <cell r="S243" t="str">
            <v>-</v>
          </cell>
          <cell r="T243" t="str">
            <v>-</v>
          </cell>
          <cell r="U243" t="str">
            <v>-</v>
          </cell>
          <cell r="V243" t="str">
            <v>-</v>
          </cell>
          <cell r="W243" t="str">
            <v>-</v>
          </cell>
          <cell r="X243" t="str">
            <v>-</v>
          </cell>
          <cell r="Y243" t="str">
            <v>-</v>
          </cell>
          <cell r="Z243" t="str">
            <v>-</v>
          </cell>
          <cell r="AA243" t="str">
            <v>-</v>
          </cell>
          <cell r="AB243" t="str">
            <v>-</v>
          </cell>
          <cell r="AC243" t="str">
            <v>-</v>
          </cell>
        </row>
        <row r="243">
          <cell r="AF243">
            <v>2015</v>
          </cell>
          <cell r="AG243" t="str">
            <v>540423201516057</v>
          </cell>
        </row>
        <row r="244">
          <cell r="E244" t="str">
            <v>背崩乡巴登村农田网围栏建设</v>
          </cell>
          <cell r="F244" t="str">
            <v>背崩乡</v>
          </cell>
          <cell r="G244" t="str">
            <v>巴登村</v>
          </cell>
          <cell r="H244" t="str">
            <v>修建围栏长4000米</v>
          </cell>
          <cell r="I244">
            <v>41</v>
          </cell>
          <cell r="J244">
            <v>40</v>
          </cell>
          <cell r="K244">
            <v>1</v>
          </cell>
          <cell r="L244">
            <v>40</v>
          </cell>
          <cell r="M244">
            <v>40</v>
          </cell>
          <cell r="N244">
            <v>0</v>
          </cell>
          <cell r="O244" t="str">
            <v>公益类</v>
          </cell>
          <cell r="P244" t="str">
            <v>其他</v>
          </cell>
          <cell r="Q244" t="str">
            <v>巩固</v>
          </cell>
          <cell r="R244" t="str">
            <v>-</v>
          </cell>
          <cell r="S244" t="str">
            <v>-</v>
          </cell>
          <cell r="T244" t="str">
            <v>-</v>
          </cell>
          <cell r="U244" t="str">
            <v>-</v>
          </cell>
          <cell r="V244" t="str">
            <v>-</v>
          </cell>
          <cell r="W244" t="str">
            <v>-</v>
          </cell>
          <cell r="X244" t="str">
            <v>-</v>
          </cell>
          <cell r="Y244" t="str">
            <v>-</v>
          </cell>
          <cell r="Z244" t="str">
            <v>-</v>
          </cell>
          <cell r="AA244" t="str">
            <v>-</v>
          </cell>
          <cell r="AB244" t="str">
            <v>-</v>
          </cell>
          <cell r="AC244" t="str">
            <v>-</v>
          </cell>
        </row>
        <row r="244">
          <cell r="AF244">
            <v>2015</v>
          </cell>
          <cell r="AG244" t="str">
            <v>540423201519040</v>
          </cell>
        </row>
        <row r="245">
          <cell r="E245" t="str">
            <v>背崩乡江新村养殖场建设</v>
          </cell>
          <cell r="F245" t="str">
            <v>背崩乡</v>
          </cell>
          <cell r="G245" t="str">
            <v>江新村</v>
          </cell>
          <cell r="H245" t="str">
            <v>修建150m²的养猪场，购买配套设施及猪种10头</v>
          </cell>
          <cell r="I245">
            <v>85</v>
          </cell>
          <cell r="J245">
            <v>80</v>
          </cell>
          <cell r="K245">
            <v>5</v>
          </cell>
          <cell r="L245">
            <v>80</v>
          </cell>
          <cell r="M245">
            <v>80</v>
          </cell>
          <cell r="N245">
            <v>0</v>
          </cell>
          <cell r="O245" t="str">
            <v>到户类</v>
          </cell>
          <cell r="P245" t="str">
            <v>其他</v>
          </cell>
          <cell r="Q245" t="str">
            <v>巩固</v>
          </cell>
          <cell r="R245" t="str">
            <v>-</v>
          </cell>
          <cell r="S245" t="str">
            <v>-</v>
          </cell>
          <cell r="T245" t="str">
            <v>-</v>
          </cell>
          <cell r="U245" t="str">
            <v>-</v>
          </cell>
          <cell r="V245" t="str">
            <v>-</v>
          </cell>
          <cell r="W245" t="str">
            <v>-</v>
          </cell>
          <cell r="X245" t="str">
            <v>-</v>
          </cell>
          <cell r="Y245" t="str">
            <v>-</v>
          </cell>
          <cell r="Z245" t="str">
            <v>-</v>
          </cell>
          <cell r="AA245" t="str">
            <v>-</v>
          </cell>
          <cell r="AB245" t="str">
            <v>-</v>
          </cell>
          <cell r="AC245" t="str">
            <v>-</v>
          </cell>
        </row>
        <row r="245">
          <cell r="AF245">
            <v>2015</v>
          </cell>
          <cell r="AG245" t="str">
            <v>540423201519041</v>
          </cell>
        </row>
        <row r="246">
          <cell r="E246" t="str">
            <v>背崩乡巴登村常耕地机耕道建设项目</v>
          </cell>
          <cell r="F246" t="str">
            <v>背崩乡</v>
          </cell>
          <cell r="G246" t="str">
            <v>巴登村</v>
          </cell>
          <cell r="H246" t="str">
            <v>修建长4.5公里，宽2.5米的常耕地机耕道</v>
          </cell>
          <cell r="I246">
            <v>55</v>
          </cell>
          <cell r="J246">
            <v>50</v>
          </cell>
          <cell r="K246">
            <v>5</v>
          </cell>
          <cell r="L246">
            <v>50</v>
          </cell>
          <cell r="M246">
            <v>50</v>
          </cell>
          <cell r="N246">
            <v>0</v>
          </cell>
          <cell r="O246" t="str">
            <v>公益类</v>
          </cell>
          <cell r="P246" t="str">
            <v>设施农业</v>
          </cell>
          <cell r="Q246" t="str">
            <v>巩固</v>
          </cell>
          <cell r="R246" t="str">
            <v>-</v>
          </cell>
          <cell r="S246" t="str">
            <v>-</v>
          </cell>
          <cell r="T246" t="str">
            <v>-</v>
          </cell>
          <cell r="U246" t="str">
            <v>-</v>
          </cell>
          <cell r="V246" t="str">
            <v>-</v>
          </cell>
          <cell r="W246" t="str">
            <v>-</v>
          </cell>
          <cell r="X246" t="str">
            <v>-</v>
          </cell>
          <cell r="Y246" t="str">
            <v>-</v>
          </cell>
          <cell r="Z246" t="str">
            <v>-</v>
          </cell>
          <cell r="AA246" t="str">
            <v>-</v>
          </cell>
          <cell r="AB246" t="str">
            <v>-</v>
          </cell>
          <cell r="AC246" t="str">
            <v>-</v>
          </cell>
        </row>
        <row r="246">
          <cell r="AF246">
            <v>2015</v>
          </cell>
          <cell r="AG246" t="str">
            <v>540423201516058</v>
          </cell>
        </row>
        <row r="247">
          <cell r="E247" t="str">
            <v>格当乡格当村低产田改造工程</v>
          </cell>
          <cell r="F247" t="str">
            <v>格当乡</v>
          </cell>
          <cell r="G247" t="str">
            <v>格当村</v>
          </cell>
          <cell r="H247" t="str">
            <v>改造70亩低产田</v>
          </cell>
          <cell r="I247">
            <v>21</v>
          </cell>
          <cell r="J247">
            <v>20</v>
          </cell>
          <cell r="K247">
            <v>1</v>
          </cell>
          <cell r="L247">
            <v>20</v>
          </cell>
          <cell r="M247">
            <v>20</v>
          </cell>
          <cell r="N247">
            <v>0</v>
          </cell>
          <cell r="O247" t="str">
            <v>公益类</v>
          </cell>
          <cell r="P247" t="str">
            <v>设施农业</v>
          </cell>
          <cell r="Q247" t="str">
            <v>巩固</v>
          </cell>
          <cell r="R247" t="str">
            <v>-</v>
          </cell>
          <cell r="S247" t="str">
            <v>-</v>
          </cell>
          <cell r="T247" t="str">
            <v>-</v>
          </cell>
          <cell r="U247" t="str">
            <v>-</v>
          </cell>
          <cell r="V247" t="str">
            <v>-</v>
          </cell>
          <cell r="W247" t="str">
            <v>-</v>
          </cell>
          <cell r="X247" t="str">
            <v>-</v>
          </cell>
          <cell r="Y247" t="str">
            <v>-</v>
          </cell>
          <cell r="Z247" t="str">
            <v>-</v>
          </cell>
          <cell r="AA247" t="str">
            <v>-</v>
          </cell>
          <cell r="AB247" t="str">
            <v>-</v>
          </cell>
          <cell r="AC247" t="str">
            <v>-</v>
          </cell>
        </row>
        <row r="247">
          <cell r="AF247">
            <v>2015</v>
          </cell>
          <cell r="AG247" t="str">
            <v>540423201516059</v>
          </cell>
        </row>
        <row r="248">
          <cell r="E248" t="str">
            <v>格当乡布隆村低产田改造工程</v>
          </cell>
          <cell r="F248" t="str">
            <v>格当乡</v>
          </cell>
          <cell r="G248" t="str">
            <v>布龙村</v>
          </cell>
          <cell r="H248" t="str">
            <v>改造300亩低产田</v>
          </cell>
          <cell r="I248">
            <v>82</v>
          </cell>
          <cell r="J248">
            <v>80</v>
          </cell>
          <cell r="K248">
            <v>2</v>
          </cell>
          <cell r="L248">
            <v>80</v>
          </cell>
          <cell r="M248">
            <v>80</v>
          </cell>
          <cell r="N248">
            <v>0</v>
          </cell>
          <cell r="O248" t="str">
            <v>公益类</v>
          </cell>
          <cell r="P248" t="str">
            <v>设施农业</v>
          </cell>
          <cell r="Q248" t="str">
            <v>巩固</v>
          </cell>
          <cell r="R248" t="str">
            <v>-</v>
          </cell>
          <cell r="S248" t="str">
            <v>-</v>
          </cell>
          <cell r="T248" t="str">
            <v>-</v>
          </cell>
          <cell r="U248" t="str">
            <v>-</v>
          </cell>
          <cell r="V248" t="str">
            <v>-</v>
          </cell>
          <cell r="W248" t="str">
            <v>-</v>
          </cell>
          <cell r="X248" t="str">
            <v>-</v>
          </cell>
          <cell r="Y248" t="str">
            <v>-</v>
          </cell>
          <cell r="Z248" t="str">
            <v>-</v>
          </cell>
          <cell r="AA248" t="str">
            <v>-</v>
          </cell>
          <cell r="AB248" t="str">
            <v>-</v>
          </cell>
          <cell r="AC248" t="str">
            <v>-</v>
          </cell>
        </row>
        <row r="248">
          <cell r="AF248">
            <v>2015</v>
          </cell>
          <cell r="AG248" t="str">
            <v>540423201516060</v>
          </cell>
        </row>
        <row r="249">
          <cell r="E249" t="str">
            <v>格当乡桑珍卡村低产田改造工程</v>
          </cell>
          <cell r="F249" t="str">
            <v>格当乡</v>
          </cell>
          <cell r="G249" t="str">
            <v>桑珍卡村</v>
          </cell>
          <cell r="H249" t="str">
            <v>改造100亩低产田</v>
          </cell>
          <cell r="I249">
            <v>32</v>
          </cell>
          <cell r="J249">
            <v>30</v>
          </cell>
          <cell r="K249">
            <v>2</v>
          </cell>
          <cell r="L249">
            <v>30</v>
          </cell>
          <cell r="M249">
            <v>30</v>
          </cell>
          <cell r="N249">
            <v>0</v>
          </cell>
          <cell r="O249" t="str">
            <v>公益类</v>
          </cell>
          <cell r="P249" t="str">
            <v>设施农业</v>
          </cell>
          <cell r="Q249" t="str">
            <v>巩固</v>
          </cell>
          <cell r="R249" t="str">
            <v>-</v>
          </cell>
          <cell r="S249" t="str">
            <v>-</v>
          </cell>
          <cell r="T249" t="str">
            <v>-</v>
          </cell>
          <cell r="U249" t="str">
            <v>-</v>
          </cell>
          <cell r="V249" t="str">
            <v>-</v>
          </cell>
          <cell r="W249" t="str">
            <v>-</v>
          </cell>
          <cell r="X249" t="str">
            <v>-</v>
          </cell>
          <cell r="Y249" t="str">
            <v>-</v>
          </cell>
          <cell r="Z249" t="str">
            <v>-</v>
          </cell>
          <cell r="AA249" t="str">
            <v>-</v>
          </cell>
          <cell r="AB249" t="str">
            <v>-</v>
          </cell>
          <cell r="AC249" t="str">
            <v>-</v>
          </cell>
        </row>
        <row r="249">
          <cell r="AF249">
            <v>2015</v>
          </cell>
          <cell r="AG249" t="str">
            <v>540423201516061</v>
          </cell>
        </row>
        <row r="250">
          <cell r="E250" t="str">
            <v>德兴乡德果村藏鸡养殖场建设</v>
          </cell>
          <cell r="F250" t="str">
            <v>德兴乡</v>
          </cell>
          <cell r="G250" t="str">
            <v>德果村</v>
          </cell>
          <cell r="H250" t="str">
            <v>建设鸡舍200m²，网围栏300米，购买鸡仔500只</v>
          </cell>
          <cell r="I250">
            <v>46</v>
          </cell>
          <cell r="J250">
            <v>45</v>
          </cell>
          <cell r="K250">
            <v>1</v>
          </cell>
          <cell r="L250">
            <v>45</v>
          </cell>
          <cell r="M250">
            <v>45</v>
          </cell>
          <cell r="N250">
            <v>0</v>
          </cell>
          <cell r="O250" t="str">
            <v>经营类</v>
          </cell>
          <cell r="P250" t="str">
            <v>鸡</v>
          </cell>
          <cell r="Q250" t="str">
            <v>调整</v>
          </cell>
          <cell r="R250" t="str">
            <v>巩固</v>
          </cell>
        </row>
        <row r="250">
          <cell r="AB250">
            <v>0</v>
          </cell>
          <cell r="AC250" t="str">
            <v>墨脱县农业农村局</v>
          </cell>
        </row>
        <row r="250">
          <cell r="AF250">
            <v>2015</v>
          </cell>
          <cell r="AG250" t="str">
            <v>540423201508004</v>
          </cell>
        </row>
        <row r="251">
          <cell r="E251" t="str">
            <v>达木乡达木村水渠建设</v>
          </cell>
          <cell r="F251" t="str">
            <v>甘登乡</v>
          </cell>
          <cell r="G251" t="str">
            <v>达木村</v>
          </cell>
          <cell r="H251" t="str">
            <v>修建巴果稻田灌溉水渠7180米</v>
          </cell>
          <cell r="I251">
            <v>77</v>
          </cell>
          <cell r="J251">
            <v>75</v>
          </cell>
          <cell r="K251">
            <v>2</v>
          </cell>
          <cell r="L251">
            <v>77</v>
          </cell>
          <cell r="M251">
            <v>75</v>
          </cell>
          <cell r="N251">
            <v>2</v>
          </cell>
          <cell r="O251" t="str">
            <v>公益类</v>
          </cell>
          <cell r="P251" t="str">
            <v>设施农业</v>
          </cell>
          <cell r="Q251" t="str">
            <v>巩固</v>
          </cell>
          <cell r="R251" t="str">
            <v>-</v>
          </cell>
          <cell r="S251" t="str">
            <v>-</v>
          </cell>
          <cell r="T251" t="str">
            <v>-</v>
          </cell>
          <cell r="U251" t="str">
            <v>-</v>
          </cell>
          <cell r="V251" t="str">
            <v>-</v>
          </cell>
          <cell r="W251" t="str">
            <v>-</v>
          </cell>
          <cell r="X251" t="str">
            <v>-</v>
          </cell>
          <cell r="Y251" t="str">
            <v>-</v>
          </cell>
          <cell r="Z251" t="str">
            <v>-</v>
          </cell>
          <cell r="AA251" t="str">
            <v>-</v>
          </cell>
          <cell r="AB251" t="str">
            <v>-</v>
          </cell>
          <cell r="AC251" t="str">
            <v>-</v>
          </cell>
        </row>
        <row r="251">
          <cell r="AF251">
            <v>2015</v>
          </cell>
          <cell r="AG251" t="str">
            <v>540423201516062</v>
          </cell>
        </row>
        <row r="252">
          <cell r="E252" t="str">
            <v>背崩乡江新村木瓜种植基地建设</v>
          </cell>
          <cell r="F252" t="str">
            <v>背崩乡</v>
          </cell>
          <cell r="G252" t="str">
            <v>江新村</v>
          </cell>
          <cell r="H252" t="str">
            <v>新开发50亩木瓜种植基地</v>
          </cell>
          <cell r="I252">
            <v>51</v>
          </cell>
          <cell r="J252">
            <v>50</v>
          </cell>
          <cell r="K252">
            <v>1</v>
          </cell>
          <cell r="L252">
            <v>50</v>
          </cell>
          <cell r="M252">
            <v>50</v>
          </cell>
          <cell r="N252">
            <v>0</v>
          </cell>
          <cell r="O252" t="str">
            <v>经营类</v>
          </cell>
          <cell r="P252" t="str">
            <v>其他</v>
          </cell>
          <cell r="Q252" t="str">
            <v>巩固</v>
          </cell>
          <cell r="R252" t="str">
            <v>调整</v>
          </cell>
          <cell r="S252" t="str">
            <v>否</v>
          </cell>
          <cell r="T252" t="str">
            <v>-</v>
          </cell>
          <cell r="U252" t="str">
            <v>-</v>
          </cell>
          <cell r="V252" t="str">
            <v>-</v>
          </cell>
          <cell r="W252" t="str">
            <v>-</v>
          </cell>
          <cell r="X252" t="str">
            <v>-</v>
          </cell>
          <cell r="Y252" t="str">
            <v>-</v>
          </cell>
          <cell r="Z252" t="str">
            <v>-</v>
          </cell>
          <cell r="AA252" t="str">
            <v>-</v>
          </cell>
          <cell r="AB252">
            <v>0</v>
          </cell>
          <cell r="AC252" t="str">
            <v>墨脱县农业农村局</v>
          </cell>
        </row>
        <row r="252">
          <cell r="AF252">
            <v>2015</v>
          </cell>
          <cell r="AG252" t="str">
            <v>540423201519042</v>
          </cell>
        </row>
        <row r="253">
          <cell r="E253" t="str">
            <v>德兴乡德果村藤竹种植基地建设</v>
          </cell>
          <cell r="F253" t="str">
            <v>德兴乡</v>
          </cell>
          <cell r="G253" t="str">
            <v>德果村</v>
          </cell>
          <cell r="H253" t="str">
            <v>开发80亩藤竹种植基地，架设网围栏3000米</v>
          </cell>
          <cell r="I253">
            <v>60</v>
          </cell>
          <cell r="J253">
            <v>55</v>
          </cell>
          <cell r="K253">
            <v>5</v>
          </cell>
          <cell r="L253">
            <v>55</v>
          </cell>
          <cell r="M253">
            <v>55</v>
          </cell>
          <cell r="N253">
            <v>0</v>
          </cell>
          <cell r="O253" t="str">
            <v>到户类</v>
          </cell>
          <cell r="P253" t="str">
            <v>其他</v>
          </cell>
          <cell r="Q253" t="str">
            <v>巩固</v>
          </cell>
          <cell r="R253" t="str">
            <v>-</v>
          </cell>
          <cell r="S253" t="str">
            <v>-</v>
          </cell>
          <cell r="T253" t="str">
            <v>-</v>
          </cell>
          <cell r="U253" t="str">
            <v>-</v>
          </cell>
          <cell r="V253" t="str">
            <v>-</v>
          </cell>
          <cell r="W253" t="str">
            <v>-</v>
          </cell>
          <cell r="X253" t="str">
            <v>-</v>
          </cell>
          <cell r="Y253" t="str">
            <v>-</v>
          </cell>
          <cell r="Z253" t="str">
            <v>-</v>
          </cell>
          <cell r="AA253" t="str">
            <v>-</v>
          </cell>
          <cell r="AB253" t="str">
            <v>-</v>
          </cell>
          <cell r="AC253" t="str">
            <v>-</v>
          </cell>
        </row>
        <row r="253">
          <cell r="AF253">
            <v>2015</v>
          </cell>
          <cell r="AG253" t="str">
            <v>540423201519043</v>
          </cell>
        </row>
        <row r="254">
          <cell r="E254" t="str">
            <v>加热萨乡更帮村木瓜种植基地建设</v>
          </cell>
          <cell r="F254" t="str">
            <v>加热萨乡</v>
          </cell>
          <cell r="G254" t="str">
            <v>更帮村</v>
          </cell>
          <cell r="H254" t="str">
            <v>新开发28亩木瓜种植基地</v>
          </cell>
          <cell r="I254">
            <v>26</v>
          </cell>
          <cell r="J254">
            <v>25</v>
          </cell>
          <cell r="K254">
            <v>1</v>
          </cell>
          <cell r="L254">
            <v>25</v>
          </cell>
          <cell r="M254">
            <v>25</v>
          </cell>
          <cell r="N254">
            <v>0</v>
          </cell>
          <cell r="O254" t="str">
            <v>经营类</v>
          </cell>
          <cell r="P254" t="str">
            <v>其他</v>
          </cell>
          <cell r="Q254" t="str">
            <v>巩固</v>
          </cell>
          <cell r="R254" t="str">
            <v>调整</v>
          </cell>
          <cell r="S254" t="str">
            <v>否</v>
          </cell>
          <cell r="T254" t="str">
            <v>-</v>
          </cell>
          <cell r="U254" t="str">
            <v>-</v>
          </cell>
          <cell r="V254" t="str">
            <v>-</v>
          </cell>
          <cell r="W254" t="str">
            <v>-</v>
          </cell>
          <cell r="X254" t="str">
            <v>-</v>
          </cell>
          <cell r="Y254" t="str">
            <v>-</v>
          </cell>
          <cell r="Z254" t="str">
            <v>-</v>
          </cell>
          <cell r="AA254" t="str">
            <v>-</v>
          </cell>
          <cell r="AB254">
            <v>0</v>
          </cell>
          <cell r="AC254" t="str">
            <v>墨脱县农业农村局</v>
          </cell>
          <cell r="AD254" t="str">
            <v>上三乡搬迁调整项目</v>
          </cell>
        </row>
        <row r="254">
          <cell r="AF254">
            <v>2015</v>
          </cell>
          <cell r="AG254" t="str">
            <v>540423201519044</v>
          </cell>
        </row>
        <row r="255">
          <cell r="E255" t="str">
            <v>墨脱镇仁青崩（自然村）牧场道路建设（门巴族）</v>
          </cell>
          <cell r="F255" t="str">
            <v>墨脱镇</v>
          </cell>
          <cell r="G255" t="str">
            <v>墨脱村</v>
          </cell>
          <cell r="H255" t="str">
            <v>修建仁青崩到滚堆牧场马行道20公里，</v>
          </cell>
          <cell r="I255">
            <v>101</v>
          </cell>
          <cell r="J255">
            <v>100</v>
          </cell>
          <cell r="K255">
            <v>1</v>
          </cell>
          <cell r="L255">
            <v>100</v>
          </cell>
          <cell r="M255">
            <v>100</v>
          </cell>
          <cell r="N255">
            <v>0</v>
          </cell>
          <cell r="O255" t="str">
            <v>公益类</v>
          </cell>
          <cell r="P255" t="str">
            <v>设施农业</v>
          </cell>
          <cell r="Q255" t="str">
            <v>巩固</v>
          </cell>
          <cell r="R255" t="str">
            <v>-</v>
          </cell>
          <cell r="S255" t="str">
            <v>-</v>
          </cell>
          <cell r="T255" t="str">
            <v>-</v>
          </cell>
          <cell r="U255" t="str">
            <v>-</v>
          </cell>
          <cell r="V255" t="str">
            <v>-</v>
          </cell>
          <cell r="W255" t="str">
            <v>-</v>
          </cell>
          <cell r="X255" t="str">
            <v>-</v>
          </cell>
          <cell r="Y255" t="str">
            <v>-</v>
          </cell>
          <cell r="Z255" t="str">
            <v>-</v>
          </cell>
          <cell r="AA255" t="str">
            <v>-</v>
          </cell>
          <cell r="AB255" t="str">
            <v>-</v>
          </cell>
          <cell r="AC255" t="str">
            <v>-</v>
          </cell>
        </row>
        <row r="255">
          <cell r="AF255">
            <v>2015</v>
          </cell>
          <cell r="AG255" t="str">
            <v>540423201516063</v>
          </cell>
        </row>
        <row r="256">
          <cell r="E256" t="str">
            <v>墨脱镇墨脱（老)村蔬菜大棚网围栏建设（门巴族）</v>
          </cell>
          <cell r="F256" t="str">
            <v>墨脱镇</v>
          </cell>
          <cell r="G256" t="str">
            <v>墨脱村</v>
          </cell>
          <cell r="H256" t="str">
            <v>对现有蔬菜大棚架设网围栏1500m</v>
          </cell>
          <cell r="I256">
            <v>22</v>
          </cell>
          <cell r="J256">
            <v>20</v>
          </cell>
          <cell r="K256">
            <v>2</v>
          </cell>
          <cell r="L256">
            <v>20</v>
          </cell>
          <cell r="M256">
            <v>20</v>
          </cell>
          <cell r="N256">
            <v>0</v>
          </cell>
          <cell r="O256" t="str">
            <v>公益类</v>
          </cell>
          <cell r="P256" t="str">
            <v>设施农业</v>
          </cell>
          <cell r="Q256" t="str">
            <v>巩固</v>
          </cell>
          <cell r="R256" t="str">
            <v>-</v>
          </cell>
          <cell r="S256" t="str">
            <v>-</v>
          </cell>
          <cell r="T256" t="str">
            <v>-</v>
          </cell>
          <cell r="U256" t="str">
            <v>-</v>
          </cell>
          <cell r="V256" t="str">
            <v>-</v>
          </cell>
          <cell r="W256" t="str">
            <v>-</v>
          </cell>
          <cell r="X256" t="str">
            <v>-</v>
          </cell>
          <cell r="Y256" t="str">
            <v>-</v>
          </cell>
          <cell r="Z256" t="str">
            <v>-</v>
          </cell>
          <cell r="AA256" t="str">
            <v>-</v>
          </cell>
          <cell r="AB256" t="str">
            <v>-</v>
          </cell>
          <cell r="AC256" t="str">
            <v>-</v>
          </cell>
        </row>
        <row r="256">
          <cell r="AF256">
            <v>2015</v>
          </cell>
          <cell r="AG256" t="str">
            <v>540423201516064</v>
          </cell>
        </row>
        <row r="257">
          <cell r="E257" t="str">
            <v>帮辛乡根登村常耕地围墙建设     （门巴族）</v>
          </cell>
          <cell r="F257" t="str">
            <v>帮辛乡</v>
          </cell>
          <cell r="G257" t="str">
            <v>根登村</v>
          </cell>
          <cell r="H257" t="str">
            <v>常耕地建围墙，长1000米、高1.3米</v>
          </cell>
          <cell r="I257">
            <v>41</v>
          </cell>
          <cell r="J257">
            <v>40</v>
          </cell>
          <cell r="K257">
            <v>1</v>
          </cell>
          <cell r="L257">
            <v>40</v>
          </cell>
          <cell r="M257">
            <v>40</v>
          </cell>
          <cell r="N257">
            <v>0</v>
          </cell>
          <cell r="O257" t="str">
            <v>公益类</v>
          </cell>
          <cell r="P257" t="str">
            <v>设施农业</v>
          </cell>
          <cell r="Q257" t="str">
            <v>巩固</v>
          </cell>
          <cell r="R257" t="str">
            <v>-</v>
          </cell>
          <cell r="S257" t="str">
            <v>-</v>
          </cell>
          <cell r="T257" t="str">
            <v>-</v>
          </cell>
          <cell r="U257" t="str">
            <v>-</v>
          </cell>
          <cell r="V257" t="str">
            <v>-</v>
          </cell>
          <cell r="W257" t="str">
            <v>-</v>
          </cell>
          <cell r="X257" t="str">
            <v>-</v>
          </cell>
          <cell r="Y257" t="str">
            <v>-</v>
          </cell>
          <cell r="Z257" t="str">
            <v>-</v>
          </cell>
          <cell r="AA257" t="str">
            <v>-</v>
          </cell>
          <cell r="AB257" t="str">
            <v>-</v>
          </cell>
          <cell r="AC257" t="str">
            <v>-</v>
          </cell>
        </row>
        <row r="257">
          <cell r="AF257">
            <v>2015</v>
          </cell>
          <cell r="AG257" t="str">
            <v>540423201516065</v>
          </cell>
        </row>
        <row r="258">
          <cell r="E258" t="str">
            <v>帮辛乡肯肯村机耕道建设项目（门巴族）</v>
          </cell>
          <cell r="F258" t="str">
            <v>帮辛乡</v>
          </cell>
          <cell r="G258" t="str">
            <v>肯肯村</v>
          </cell>
          <cell r="H258" t="str">
            <v>修建西登村至肯肯村修建机耕道12公里</v>
          </cell>
          <cell r="I258">
            <v>80</v>
          </cell>
          <cell r="J258">
            <v>75</v>
          </cell>
          <cell r="K258">
            <v>5</v>
          </cell>
          <cell r="L258">
            <v>75</v>
          </cell>
          <cell r="M258">
            <v>75</v>
          </cell>
          <cell r="N258">
            <v>0</v>
          </cell>
          <cell r="O258" t="str">
            <v>公益类</v>
          </cell>
          <cell r="P258" t="str">
            <v>设施农业</v>
          </cell>
          <cell r="Q258" t="str">
            <v>巩固</v>
          </cell>
          <cell r="R258" t="str">
            <v>-</v>
          </cell>
          <cell r="S258" t="str">
            <v>-</v>
          </cell>
          <cell r="T258" t="str">
            <v>-</v>
          </cell>
          <cell r="U258" t="str">
            <v>-</v>
          </cell>
          <cell r="V258" t="str">
            <v>-</v>
          </cell>
          <cell r="W258" t="str">
            <v>-</v>
          </cell>
          <cell r="X258" t="str">
            <v>-</v>
          </cell>
          <cell r="Y258" t="str">
            <v>-</v>
          </cell>
          <cell r="Z258" t="str">
            <v>-</v>
          </cell>
          <cell r="AA258" t="str">
            <v>-</v>
          </cell>
          <cell r="AB258" t="str">
            <v>-</v>
          </cell>
          <cell r="AC258" t="str">
            <v>-</v>
          </cell>
        </row>
        <row r="258">
          <cell r="AF258">
            <v>2015</v>
          </cell>
          <cell r="AG258" t="str">
            <v>540423201516066</v>
          </cell>
        </row>
        <row r="259">
          <cell r="E259" t="str">
            <v>甘登乡甘登村牧场道路建设（珞巴族）</v>
          </cell>
          <cell r="F259" t="str">
            <v>甘登乡</v>
          </cell>
          <cell r="G259" t="str">
            <v>甘登村</v>
          </cell>
          <cell r="H259" t="str">
            <v>往德给玛新修23公里牧场道路</v>
          </cell>
          <cell r="I259">
            <v>100</v>
          </cell>
          <cell r="J259">
            <v>95</v>
          </cell>
          <cell r="K259">
            <v>5</v>
          </cell>
          <cell r="L259">
            <v>95</v>
          </cell>
          <cell r="M259">
            <v>95</v>
          </cell>
          <cell r="N259">
            <v>0</v>
          </cell>
          <cell r="O259" t="str">
            <v>公益类</v>
          </cell>
          <cell r="P259" t="str">
            <v>设施农业</v>
          </cell>
          <cell r="Q259" t="str">
            <v>巩固</v>
          </cell>
          <cell r="R259" t="str">
            <v>-</v>
          </cell>
          <cell r="S259" t="str">
            <v>-</v>
          </cell>
          <cell r="T259" t="str">
            <v>-</v>
          </cell>
          <cell r="U259" t="str">
            <v>-</v>
          </cell>
          <cell r="V259" t="str">
            <v>-</v>
          </cell>
          <cell r="W259" t="str">
            <v>-</v>
          </cell>
          <cell r="X259" t="str">
            <v>-</v>
          </cell>
          <cell r="Y259" t="str">
            <v>-</v>
          </cell>
          <cell r="Z259" t="str">
            <v>-</v>
          </cell>
          <cell r="AA259" t="str">
            <v>-</v>
          </cell>
          <cell r="AB259" t="str">
            <v>-</v>
          </cell>
          <cell r="AC259" t="str">
            <v>-</v>
          </cell>
        </row>
        <row r="259">
          <cell r="AF259">
            <v>2015</v>
          </cell>
          <cell r="AG259" t="str">
            <v>540423201516067</v>
          </cell>
        </row>
        <row r="260">
          <cell r="E260" t="str">
            <v>甘登乡机耕道扩建（门巴族）</v>
          </cell>
          <cell r="F260" t="str">
            <v>甘登乡</v>
          </cell>
          <cell r="G260" t="str">
            <v>甘登乡</v>
          </cell>
          <cell r="H260" t="str">
            <v>扩建甘登乡至加崩岗机耕道长5公里，宽2.5m</v>
          </cell>
          <cell r="I260">
            <v>72</v>
          </cell>
          <cell r="J260">
            <v>70</v>
          </cell>
          <cell r="K260">
            <v>2</v>
          </cell>
          <cell r="L260">
            <v>70</v>
          </cell>
          <cell r="M260">
            <v>70</v>
          </cell>
          <cell r="N260">
            <v>0</v>
          </cell>
          <cell r="O260" t="str">
            <v>公益类</v>
          </cell>
          <cell r="P260" t="str">
            <v>设施农业</v>
          </cell>
          <cell r="Q260" t="str">
            <v>巩固</v>
          </cell>
          <cell r="R260" t="str">
            <v>-</v>
          </cell>
          <cell r="S260" t="str">
            <v>-</v>
          </cell>
          <cell r="T260" t="str">
            <v>-</v>
          </cell>
          <cell r="U260" t="str">
            <v>-</v>
          </cell>
          <cell r="V260" t="str">
            <v>-</v>
          </cell>
          <cell r="W260" t="str">
            <v>-</v>
          </cell>
          <cell r="X260" t="str">
            <v>-</v>
          </cell>
          <cell r="Y260" t="str">
            <v>-</v>
          </cell>
          <cell r="Z260" t="str">
            <v>-</v>
          </cell>
          <cell r="AA260" t="str">
            <v>-</v>
          </cell>
          <cell r="AB260" t="str">
            <v>-</v>
          </cell>
          <cell r="AC260" t="str">
            <v>-</v>
          </cell>
        </row>
        <row r="260">
          <cell r="AF260">
            <v>2015</v>
          </cell>
          <cell r="AG260" t="str">
            <v>540423201516068</v>
          </cell>
        </row>
        <row r="261">
          <cell r="E261" t="str">
            <v>背崩乡西让村开发达让牧场（门巴族）</v>
          </cell>
          <cell r="F261" t="str">
            <v>背崩乡</v>
          </cell>
          <cell r="G261" t="str">
            <v>西让村</v>
          </cell>
          <cell r="H261" t="str">
            <v>修建长度9000米、宽2米的人畜道，修建360m2储蓄房（木材结构）。</v>
          </cell>
          <cell r="I261">
            <v>84</v>
          </cell>
          <cell r="J261">
            <v>80</v>
          </cell>
          <cell r="K261">
            <v>4</v>
          </cell>
          <cell r="L261">
            <v>80</v>
          </cell>
          <cell r="M261">
            <v>80</v>
          </cell>
          <cell r="N261">
            <v>0</v>
          </cell>
          <cell r="O261" t="str">
            <v>公益类</v>
          </cell>
          <cell r="P261" t="str">
            <v>其他</v>
          </cell>
          <cell r="Q261" t="str">
            <v>巩固</v>
          </cell>
          <cell r="R261" t="str">
            <v>-</v>
          </cell>
          <cell r="S261" t="str">
            <v>-</v>
          </cell>
          <cell r="T261" t="str">
            <v>-</v>
          </cell>
          <cell r="U261" t="str">
            <v>-</v>
          </cell>
          <cell r="V261" t="str">
            <v>-</v>
          </cell>
          <cell r="W261" t="str">
            <v>-</v>
          </cell>
          <cell r="X261" t="str">
            <v>-</v>
          </cell>
          <cell r="Y261" t="str">
            <v>-</v>
          </cell>
          <cell r="Z261" t="str">
            <v>-</v>
          </cell>
          <cell r="AA261" t="str">
            <v>-</v>
          </cell>
          <cell r="AB261" t="str">
            <v>-</v>
          </cell>
          <cell r="AC261" t="str">
            <v>-</v>
          </cell>
        </row>
        <row r="261">
          <cell r="AF261">
            <v>2015</v>
          </cell>
          <cell r="AG261" t="str">
            <v>540423201519045</v>
          </cell>
        </row>
        <row r="262">
          <cell r="E262" t="str">
            <v>背崩乡格林村低产田改造工程项目</v>
          </cell>
          <cell r="F262" t="str">
            <v>甘登乡</v>
          </cell>
          <cell r="G262" t="str">
            <v>格林村</v>
          </cell>
          <cell r="H262" t="str">
            <v>改造170亩低产田</v>
          </cell>
          <cell r="I262">
            <v>53</v>
          </cell>
          <cell r="J262">
            <v>48</v>
          </cell>
          <cell r="K262">
            <v>5</v>
          </cell>
          <cell r="L262">
            <v>48</v>
          </cell>
          <cell r="M262">
            <v>48</v>
          </cell>
          <cell r="N262">
            <v>0</v>
          </cell>
          <cell r="O262" t="str">
            <v>到户类</v>
          </cell>
          <cell r="P262" t="str">
            <v>设施农业</v>
          </cell>
          <cell r="Q262" t="str">
            <v>巩固</v>
          </cell>
          <cell r="R262" t="str">
            <v>-</v>
          </cell>
          <cell r="S262" t="str">
            <v>-</v>
          </cell>
          <cell r="T262" t="str">
            <v>-</v>
          </cell>
          <cell r="U262" t="str">
            <v>-</v>
          </cell>
          <cell r="V262" t="str">
            <v>-</v>
          </cell>
          <cell r="W262" t="str">
            <v>-</v>
          </cell>
          <cell r="X262" t="str">
            <v>-</v>
          </cell>
          <cell r="Y262" t="str">
            <v>-</v>
          </cell>
          <cell r="Z262" t="str">
            <v>-</v>
          </cell>
          <cell r="AA262" t="str">
            <v>-</v>
          </cell>
          <cell r="AB262" t="str">
            <v>-</v>
          </cell>
          <cell r="AC262" t="str">
            <v>-</v>
          </cell>
        </row>
        <row r="262">
          <cell r="AF262">
            <v>2015</v>
          </cell>
          <cell r="AG262" t="str">
            <v>540423201516069</v>
          </cell>
        </row>
        <row r="263">
          <cell r="E263" t="str">
            <v>墨脱镇柠檬基地饮水及扩建项目</v>
          </cell>
          <cell r="F263" t="str">
            <v>墨脱镇</v>
          </cell>
          <cell r="G263" t="str">
            <v>墨脱镇</v>
          </cell>
          <cell r="H263" t="str">
            <v>新修引水管直径为50的pc管，2000米修建蓄水池、沉砂池、背水台共计3座</v>
          </cell>
          <cell r="I263">
            <v>60</v>
          </cell>
          <cell r="J263">
            <v>55</v>
          </cell>
          <cell r="K263">
            <v>5</v>
          </cell>
          <cell r="L263">
            <v>60</v>
          </cell>
          <cell r="M263">
            <v>55</v>
          </cell>
          <cell r="N263">
            <v>5</v>
          </cell>
          <cell r="O263" t="str">
            <v>公益类</v>
          </cell>
          <cell r="P263" t="str">
            <v>设施农业</v>
          </cell>
          <cell r="Q263" t="str">
            <v>巩固</v>
          </cell>
          <cell r="R263" t="str">
            <v>-</v>
          </cell>
          <cell r="S263" t="str">
            <v>-</v>
          </cell>
          <cell r="T263" t="str">
            <v>-</v>
          </cell>
          <cell r="U263" t="str">
            <v>-</v>
          </cell>
          <cell r="V263" t="str">
            <v>-</v>
          </cell>
          <cell r="W263" t="str">
            <v>-</v>
          </cell>
          <cell r="X263" t="str">
            <v>-</v>
          </cell>
          <cell r="Y263" t="str">
            <v>-</v>
          </cell>
          <cell r="Z263" t="str">
            <v>-</v>
          </cell>
          <cell r="AA263" t="str">
            <v>-</v>
          </cell>
          <cell r="AB263" t="str">
            <v>-</v>
          </cell>
          <cell r="AC263" t="str">
            <v>-</v>
          </cell>
        </row>
        <row r="263">
          <cell r="AF263">
            <v>2015</v>
          </cell>
          <cell r="AG263" t="str">
            <v>540423201516070</v>
          </cell>
        </row>
        <row r="264">
          <cell r="E264" t="str">
            <v>德兴乡德果村人畜隔离墙项目</v>
          </cell>
          <cell r="F264" t="str">
            <v>德兴乡</v>
          </cell>
          <cell r="G264" t="str">
            <v>德果村</v>
          </cell>
          <cell r="H264" t="str">
            <v>修建长2500米人畜隔离墙（网围栏）</v>
          </cell>
          <cell r="I264">
            <v>45</v>
          </cell>
          <cell r="J264">
            <v>40</v>
          </cell>
          <cell r="K264">
            <v>5</v>
          </cell>
          <cell r="L264">
            <v>43</v>
          </cell>
          <cell r="M264">
            <v>40</v>
          </cell>
          <cell r="N264">
            <v>3</v>
          </cell>
          <cell r="O264" t="str">
            <v>公益类</v>
          </cell>
          <cell r="P264" t="str">
            <v>设施农业</v>
          </cell>
          <cell r="Q264" t="str">
            <v>巩固</v>
          </cell>
          <cell r="R264" t="str">
            <v>-</v>
          </cell>
          <cell r="S264" t="str">
            <v>-</v>
          </cell>
          <cell r="T264" t="str">
            <v>-</v>
          </cell>
          <cell r="U264" t="str">
            <v>-</v>
          </cell>
          <cell r="V264" t="str">
            <v>-</v>
          </cell>
          <cell r="W264" t="str">
            <v>-</v>
          </cell>
          <cell r="X264" t="str">
            <v>-</v>
          </cell>
          <cell r="Y264" t="str">
            <v>-</v>
          </cell>
          <cell r="Z264" t="str">
            <v>-</v>
          </cell>
          <cell r="AA264" t="str">
            <v>-</v>
          </cell>
          <cell r="AB264" t="str">
            <v>-</v>
          </cell>
          <cell r="AC264" t="str">
            <v>-</v>
          </cell>
        </row>
        <row r="264">
          <cell r="AF264">
            <v>2015</v>
          </cell>
          <cell r="AG264" t="str">
            <v>540423201516071</v>
          </cell>
        </row>
        <row r="265">
          <cell r="E265" t="str">
            <v>背崩乡巴登村永久性围墙建设项目</v>
          </cell>
          <cell r="F265" t="str">
            <v>背崩乡</v>
          </cell>
          <cell r="G265" t="str">
            <v>巴登村</v>
          </cell>
          <cell r="H265" t="str">
            <v>修建砖混结构全村永久性围墙长1675米</v>
          </cell>
          <cell r="I265">
            <v>48</v>
          </cell>
          <cell r="J265">
            <v>43</v>
          </cell>
          <cell r="K265">
            <v>5</v>
          </cell>
          <cell r="L265">
            <v>43</v>
          </cell>
          <cell r="M265">
            <v>43</v>
          </cell>
          <cell r="N265">
            <v>0</v>
          </cell>
          <cell r="O265" t="str">
            <v>公益类</v>
          </cell>
          <cell r="P265" t="str">
            <v>设施农业</v>
          </cell>
          <cell r="Q265" t="str">
            <v>巩固</v>
          </cell>
          <cell r="R265" t="str">
            <v>-</v>
          </cell>
          <cell r="S265" t="str">
            <v>-</v>
          </cell>
          <cell r="T265" t="str">
            <v>-</v>
          </cell>
          <cell r="U265" t="str">
            <v>-</v>
          </cell>
          <cell r="V265" t="str">
            <v>-</v>
          </cell>
          <cell r="W265" t="str">
            <v>-</v>
          </cell>
          <cell r="X265" t="str">
            <v>-</v>
          </cell>
          <cell r="Y265" t="str">
            <v>-</v>
          </cell>
          <cell r="Z265" t="str">
            <v>-</v>
          </cell>
          <cell r="AA265" t="str">
            <v>-</v>
          </cell>
          <cell r="AB265" t="str">
            <v>-</v>
          </cell>
          <cell r="AC265" t="str">
            <v>-</v>
          </cell>
        </row>
        <row r="265">
          <cell r="AF265">
            <v>2015</v>
          </cell>
          <cell r="AG265" t="str">
            <v>540423201516072</v>
          </cell>
        </row>
        <row r="266">
          <cell r="E266" t="str">
            <v>格当乡格当村水磨引水水渠</v>
          </cell>
          <cell r="F266" t="str">
            <v>格当乡</v>
          </cell>
          <cell r="G266" t="str">
            <v>格当乡</v>
          </cell>
          <cell r="H266" t="str">
            <v>新修水磨引水水渠1000米，购买PE100管，改扩建水磨路500米</v>
          </cell>
          <cell r="I266">
            <v>47</v>
          </cell>
          <cell r="J266">
            <v>45</v>
          </cell>
          <cell r="K266">
            <v>2</v>
          </cell>
          <cell r="L266">
            <v>47</v>
          </cell>
          <cell r="M266">
            <v>45</v>
          </cell>
          <cell r="N266">
            <v>2</v>
          </cell>
          <cell r="O266" t="str">
            <v>公益类</v>
          </cell>
          <cell r="P266" t="str">
            <v>设施农业</v>
          </cell>
          <cell r="Q266" t="str">
            <v>巩固</v>
          </cell>
          <cell r="R266" t="str">
            <v>-</v>
          </cell>
          <cell r="S266" t="str">
            <v>-</v>
          </cell>
          <cell r="T266" t="str">
            <v>-</v>
          </cell>
          <cell r="U266" t="str">
            <v>-</v>
          </cell>
          <cell r="V266" t="str">
            <v>-</v>
          </cell>
          <cell r="W266" t="str">
            <v>-</v>
          </cell>
          <cell r="X266" t="str">
            <v>-</v>
          </cell>
          <cell r="Y266" t="str">
            <v>-</v>
          </cell>
          <cell r="Z266" t="str">
            <v>-</v>
          </cell>
          <cell r="AA266" t="str">
            <v>-</v>
          </cell>
          <cell r="AB266" t="str">
            <v>-</v>
          </cell>
          <cell r="AC266" t="str">
            <v>-</v>
          </cell>
        </row>
        <row r="266">
          <cell r="AF266">
            <v>2014</v>
          </cell>
          <cell r="AG266" t="str">
            <v>540423201416073</v>
          </cell>
        </row>
        <row r="267">
          <cell r="E267" t="str">
            <v>林芝市墨脱县墨脱镇产业强镇示范项目</v>
          </cell>
          <cell r="F267" t="str">
            <v>墨脱镇</v>
          </cell>
          <cell r="G267" t="str">
            <v>墨脱镇</v>
          </cell>
          <cell r="H267" t="str">
            <v>墨脱镇新建666亩茶园。</v>
          </cell>
          <cell r="I267">
            <v>1000</v>
          </cell>
          <cell r="J267">
            <v>0</v>
          </cell>
          <cell r="K267">
            <v>1000</v>
          </cell>
          <cell r="L267">
            <v>1000</v>
          </cell>
          <cell r="M267">
            <v>0</v>
          </cell>
          <cell r="N267">
            <v>1000</v>
          </cell>
          <cell r="O267" t="str">
            <v>到户类</v>
          </cell>
          <cell r="P267" t="str">
            <v>设施农业</v>
          </cell>
          <cell r="Q267" t="str">
            <v>巩固</v>
          </cell>
          <cell r="R267" t="str">
            <v>-</v>
          </cell>
          <cell r="S267" t="str">
            <v>-</v>
          </cell>
          <cell r="T267" t="str">
            <v>-</v>
          </cell>
          <cell r="U267" t="str">
            <v>-</v>
          </cell>
          <cell r="V267" t="str">
            <v>-</v>
          </cell>
          <cell r="W267" t="str">
            <v>-</v>
          </cell>
          <cell r="X267" t="str">
            <v>-</v>
          </cell>
          <cell r="Y267" t="str">
            <v>-</v>
          </cell>
          <cell r="Z267" t="str">
            <v>-</v>
          </cell>
          <cell r="AA267" t="str">
            <v>-</v>
          </cell>
          <cell r="AB267" t="str">
            <v>-</v>
          </cell>
          <cell r="AC267" t="str">
            <v>-</v>
          </cell>
        </row>
        <row r="267">
          <cell r="AF267">
            <v>2019</v>
          </cell>
          <cell r="AG267" t="str">
            <v>540423201916074</v>
          </cell>
        </row>
        <row r="268">
          <cell r="E268" t="str">
            <v>墨脱县墨脱镇亚让村果果塘茶园业务用房配套项目</v>
          </cell>
          <cell r="F268" t="str">
            <v>墨脱镇</v>
          </cell>
          <cell r="G268" t="str">
            <v>墨脱镇</v>
          </cell>
          <cell r="H268" t="str">
            <v>改造线路3km，引水管道3km等</v>
          </cell>
          <cell r="I268">
            <v>77.656725</v>
          </cell>
          <cell r="J268">
            <v>77.656725</v>
          </cell>
          <cell r="K268">
            <v>0</v>
          </cell>
          <cell r="L268">
            <v>77.656725</v>
          </cell>
          <cell r="M268">
            <v>77.656725</v>
          </cell>
          <cell r="N268">
            <v>0</v>
          </cell>
          <cell r="O268" t="str">
            <v>公益类</v>
          </cell>
          <cell r="P268" t="str">
            <v>设施农业</v>
          </cell>
          <cell r="Q268" t="str">
            <v>巩固</v>
          </cell>
          <cell r="R268" t="str">
            <v>-</v>
          </cell>
          <cell r="S268" t="str">
            <v>-</v>
          </cell>
          <cell r="T268" t="str">
            <v>-</v>
          </cell>
          <cell r="U268" t="str">
            <v>-</v>
          </cell>
          <cell r="V268" t="str">
            <v>-</v>
          </cell>
          <cell r="W268" t="str">
            <v>-</v>
          </cell>
          <cell r="X268" t="str">
            <v>-</v>
          </cell>
          <cell r="Y268" t="str">
            <v>-</v>
          </cell>
          <cell r="Z268" t="str">
            <v>-</v>
          </cell>
          <cell r="AA268" t="str">
            <v>-</v>
          </cell>
          <cell r="AB268" t="str">
            <v>-</v>
          </cell>
          <cell r="AC268" t="str">
            <v>-</v>
          </cell>
        </row>
        <row r="268">
          <cell r="AF268">
            <v>2021</v>
          </cell>
          <cell r="AG268" t="str">
            <v>540423202116075</v>
          </cell>
        </row>
        <row r="269">
          <cell r="E269" t="str">
            <v>墨脱县茶产业发展资金项目</v>
          </cell>
          <cell r="F269" t="str">
            <v>墨脱县</v>
          </cell>
          <cell r="G269" t="str">
            <v>墨脱县</v>
          </cell>
          <cell r="H269" t="str">
            <v>采取“经营主体投入为主+政府补助为辅”模式对墨脱县茶业有限公司（自治区龙头企业）茶产业加工设备购置进行30%补助。</v>
          </cell>
          <cell r="I269">
            <v>450</v>
          </cell>
          <cell r="J269">
            <v>450</v>
          </cell>
          <cell r="K269">
            <v>0</v>
          </cell>
          <cell r="L269">
            <v>450</v>
          </cell>
          <cell r="M269">
            <v>450</v>
          </cell>
          <cell r="N269">
            <v>0</v>
          </cell>
          <cell r="O269" t="str">
            <v>公益类</v>
          </cell>
          <cell r="P269" t="str">
            <v>设施农业</v>
          </cell>
          <cell r="Q269" t="str">
            <v>巩固</v>
          </cell>
          <cell r="R269" t="str">
            <v>-</v>
          </cell>
          <cell r="S269" t="str">
            <v>-</v>
          </cell>
          <cell r="T269" t="str">
            <v>-</v>
          </cell>
          <cell r="U269" t="str">
            <v>-</v>
          </cell>
          <cell r="V269" t="str">
            <v>-</v>
          </cell>
          <cell r="W269" t="str">
            <v>-</v>
          </cell>
          <cell r="X269" t="str">
            <v>-</v>
          </cell>
          <cell r="Y269" t="str">
            <v>-</v>
          </cell>
          <cell r="Z269" t="str">
            <v>-</v>
          </cell>
          <cell r="AA269" t="str">
            <v>-</v>
          </cell>
          <cell r="AB269" t="str">
            <v>-</v>
          </cell>
          <cell r="AC269" t="str">
            <v>-</v>
          </cell>
        </row>
        <row r="269">
          <cell r="AF269">
            <v>2022</v>
          </cell>
          <cell r="AG269" t="str">
            <v>540423202216076</v>
          </cell>
        </row>
        <row r="270">
          <cell r="E270" t="str">
            <v>墨脱县农村产业发展配套基础设施建设项目-格当乡德吉村尼木登军民共建茶园生产道路建设项目</v>
          </cell>
          <cell r="F270" t="str">
            <v>格当乡</v>
          </cell>
          <cell r="G270" t="str">
            <v>格当乡</v>
          </cell>
          <cell r="H270" t="str">
            <v>混凝土路面5600平方米，挡土墙785立方米，混凝土边沟1000米，土石方工程及道路标识标牌等附属工程。 403万项目</v>
          </cell>
          <cell r="I270">
            <v>403</v>
          </cell>
          <cell r="J270">
            <v>403</v>
          </cell>
          <cell r="K270">
            <v>0</v>
          </cell>
          <cell r="L270">
            <v>403</v>
          </cell>
          <cell r="M270">
            <v>403</v>
          </cell>
          <cell r="N270">
            <v>0</v>
          </cell>
          <cell r="O270" t="str">
            <v>公益类</v>
          </cell>
          <cell r="P270" t="str">
            <v>设施农业</v>
          </cell>
          <cell r="Q270" t="str">
            <v>巩固</v>
          </cell>
          <cell r="R270" t="str">
            <v>-</v>
          </cell>
          <cell r="S270" t="str">
            <v>-</v>
          </cell>
          <cell r="T270" t="str">
            <v>-</v>
          </cell>
          <cell r="U270" t="str">
            <v>-</v>
          </cell>
          <cell r="V270" t="str">
            <v>-</v>
          </cell>
          <cell r="W270" t="str">
            <v>-</v>
          </cell>
          <cell r="X270" t="str">
            <v>-</v>
          </cell>
          <cell r="Y270" t="str">
            <v>-</v>
          </cell>
          <cell r="Z270" t="str">
            <v>-</v>
          </cell>
          <cell r="AA270" t="str">
            <v>-</v>
          </cell>
          <cell r="AB270" t="str">
            <v>-</v>
          </cell>
          <cell r="AC270" t="str">
            <v>-</v>
          </cell>
        </row>
        <row r="270">
          <cell r="AF270">
            <v>2022</v>
          </cell>
          <cell r="AG270" t="str">
            <v>540423202216077</v>
          </cell>
        </row>
        <row r="271">
          <cell r="E271" t="str">
            <v>墨脱县农村产业发展配套基础设施建设项目-德兴乡德果村茶园生产道路建设项目</v>
          </cell>
          <cell r="F271" t="str">
            <v>德兴乡</v>
          </cell>
          <cell r="G271" t="str">
            <v>德兴乡</v>
          </cell>
          <cell r="H271" t="str">
            <v>C30混凝土路面3150平方米，排水沟700m，波形护栏400米，标志标牌6块，浆砌片石挡土墙1100方。352万</v>
          </cell>
          <cell r="I271">
            <v>352</v>
          </cell>
          <cell r="J271">
            <v>352</v>
          </cell>
          <cell r="K271">
            <v>0</v>
          </cell>
          <cell r="L271">
            <v>352</v>
          </cell>
          <cell r="M271">
            <v>352</v>
          </cell>
          <cell r="N271">
            <v>0</v>
          </cell>
          <cell r="O271" t="str">
            <v>公益类</v>
          </cell>
          <cell r="P271" t="str">
            <v>设施农业</v>
          </cell>
          <cell r="Q271" t="str">
            <v>巩固</v>
          </cell>
          <cell r="R271" t="str">
            <v>-</v>
          </cell>
          <cell r="S271" t="str">
            <v>-</v>
          </cell>
          <cell r="T271" t="str">
            <v>-</v>
          </cell>
          <cell r="U271" t="str">
            <v>-</v>
          </cell>
          <cell r="V271" t="str">
            <v>-</v>
          </cell>
          <cell r="W271" t="str">
            <v>-</v>
          </cell>
          <cell r="X271" t="str">
            <v>-</v>
          </cell>
          <cell r="Y271" t="str">
            <v>-</v>
          </cell>
          <cell r="Z271" t="str">
            <v>-</v>
          </cell>
          <cell r="AA271" t="str">
            <v>-</v>
          </cell>
          <cell r="AB271" t="str">
            <v>-</v>
          </cell>
          <cell r="AC271" t="str">
            <v>-</v>
          </cell>
        </row>
        <row r="271">
          <cell r="AF271">
            <v>2022</v>
          </cell>
          <cell r="AG271" t="str">
            <v>540423202216078</v>
          </cell>
        </row>
        <row r="272">
          <cell r="E272" t="str">
            <v>墨脱县加热萨乡兴开产业配套道路项目</v>
          </cell>
          <cell r="F272" t="str">
            <v>加热萨乡</v>
          </cell>
          <cell r="G272" t="str">
            <v>加热萨乡</v>
          </cell>
          <cell r="H272" t="str">
            <v>新建机耕车道9322平方米等</v>
          </cell>
          <cell r="I272">
            <v>800</v>
          </cell>
          <cell r="J272">
            <v>800</v>
          </cell>
          <cell r="K272">
            <v>0</v>
          </cell>
          <cell r="L272">
            <v>800</v>
          </cell>
          <cell r="M272">
            <v>800</v>
          </cell>
          <cell r="N272">
            <v>0</v>
          </cell>
          <cell r="O272" t="str">
            <v>公益类</v>
          </cell>
          <cell r="P272" t="str">
            <v>设施农业</v>
          </cell>
          <cell r="Q272" t="str">
            <v>巩固</v>
          </cell>
          <cell r="R272" t="str">
            <v>-</v>
          </cell>
          <cell r="S272" t="str">
            <v>-</v>
          </cell>
          <cell r="T272" t="str">
            <v>-</v>
          </cell>
          <cell r="U272" t="str">
            <v>-</v>
          </cell>
          <cell r="V272" t="str">
            <v>-</v>
          </cell>
          <cell r="W272" t="str">
            <v>-</v>
          </cell>
          <cell r="X272" t="str">
            <v>-</v>
          </cell>
          <cell r="Y272" t="str">
            <v>-</v>
          </cell>
          <cell r="Z272" t="str">
            <v>-</v>
          </cell>
          <cell r="AA272" t="str">
            <v>-</v>
          </cell>
          <cell r="AB272" t="str">
            <v>-</v>
          </cell>
          <cell r="AC272" t="str">
            <v>-</v>
          </cell>
        </row>
        <row r="272">
          <cell r="AF272">
            <v>2023</v>
          </cell>
          <cell r="AG272" t="str">
            <v>540423202316079</v>
          </cell>
        </row>
        <row r="273">
          <cell r="E273" t="str">
            <v>墨脱县农牧区产业基础设施-背崩乡江新村稻田水利灌溉建设项目</v>
          </cell>
          <cell r="F273" t="str">
            <v>背崩乡</v>
          </cell>
          <cell r="G273" t="str">
            <v>江新村</v>
          </cell>
          <cell r="H273" t="str">
            <v>新建取水口钢筋混凝土挡坎4道，钢筋混凝土沉砂池2个，沿山坡布设水管1600米，沿两侧田埂布设水管1100米，新建钢筋混凝土蓄水池5座等设施附属工程</v>
          </cell>
          <cell r="I273">
            <v>260</v>
          </cell>
          <cell r="J273">
            <v>260</v>
          </cell>
          <cell r="K273">
            <v>0</v>
          </cell>
          <cell r="L273">
            <v>260</v>
          </cell>
          <cell r="M273">
            <v>260</v>
          </cell>
          <cell r="N273">
            <v>0</v>
          </cell>
          <cell r="O273" t="str">
            <v>公益类</v>
          </cell>
          <cell r="P273" t="str">
            <v>设施农业</v>
          </cell>
          <cell r="Q273" t="str">
            <v>巩固</v>
          </cell>
          <cell r="R273" t="str">
            <v>-</v>
          </cell>
          <cell r="S273" t="str">
            <v>-</v>
          </cell>
          <cell r="T273" t="str">
            <v>-</v>
          </cell>
          <cell r="U273" t="str">
            <v>-</v>
          </cell>
          <cell r="V273" t="str">
            <v>-</v>
          </cell>
          <cell r="W273" t="str">
            <v>-</v>
          </cell>
          <cell r="X273" t="str">
            <v>-</v>
          </cell>
          <cell r="Y273" t="str">
            <v>-</v>
          </cell>
          <cell r="Z273" t="str">
            <v>-</v>
          </cell>
          <cell r="AA273" t="str">
            <v>-</v>
          </cell>
          <cell r="AB273" t="str">
            <v>-</v>
          </cell>
          <cell r="AC273" t="str">
            <v>-</v>
          </cell>
        </row>
        <row r="273">
          <cell r="AF273">
            <v>2022</v>
          </cell>
          <cell r="AG273" t="str">
            <v>540423202216080</v>
          </cell>
        </row>
        <row r="274">
          <cell r="E274" t="str">
            <v>墨脱县农牧区产业基础设施-背崩乡地东村稻田水利灌溉建设项目</v>
          </cell>
          <cell r="F274" t="str">
            <v>背崩乡</v>
          </cell>
          <cell r="G274" t="str">
            <v>地东村</v>
          </cell>
          <cell r="H274" t="str">
            <v>加高现有水渠136米，新建水管1840米，安装管径闸阀37个，新增砖砌沉砂池6个，钢筋混凝土水渠2090米等附属设施建设</v>
          </cell>
          <cell r="I274">
            <v>380</v>
          </cell>
          <cell r="J274">
            <v>380</v>
          </cell>
          <cell r="K274">
            <v>0</v>
          </cell>
          <cell r="L274">
            <v>380</v>
          </cell>
          <cell r="M274">
            <v>380</v>
          </cell>
          <cell r="N274">
            <v>0</v>
          </cell>
          <cell r="O274" t="str">
            <v>公益类</v>
          </cell>
          <cell r="P274" t="str">
            <v>设施农业</v>
          </cell>
          <cell r="Q274" t="str">
            <v>巩固</v>
          </cell>
          <cell r="R274" t="str">
            <v>-</v>
          </cell>
          <cell r="S274" t="str">
            <v>-</v>
          </cell>
          <cell r="T274" t="str">
            <v>-</v>
          </cell>
          <cell r="U274" t="str">
            <v>-</v>
          </cell>
          <cell r="V274" t="str">
            <v>-</v>
          </cell>
          <cell r="W274" t="str">
            <v>-</v>
          </cell>
          <cell r="X274" t="str">
            <v>-</v>
          </cell>
          <cell r="Y274" t="str">
            <v>-</v>
          </cell>
          <cell r="Z274" t="str">
            <v>-</v>
          </cell>
          <cell r="AA274" t="str">
            <v>-</v>
          </cell>
          <cell r="AB274" t="str">
            <v>-</v>
          </cell>
          <cell r="AC274" t="str">
            <v>-</v>
          </cell>
        </row>
        <row r="274">
          <cell r="AF274">
            <v>2022</v>
          </cell>
          <cell r="AG274" t="str">
            <v>540423202216081</v>
          </cell>
        </row>
        <row r="275">
          <cell r="E275" t="str">
            <v>格当乡回迁安置点温棚猪圈项目</v>
          </cell>
          <cell r="F275" t="str">
            <v>格当乡</v>
          </cell>
          <cell r="G275" t="str">
            <v>德吉村</v>
          </cell>
          <cell r="H275" t="str">
            <v>新建温室大棚3225.60平方米，猪圈1160.32平方米及A区，B区给排水工程。</v>
          </cell>
          <cell r="I275">
            <v>210.08</v>
          </cell>
          <cell r="J275">
            <v>26.545358</v>
          </cell>
          <cell r="K275">
            <v>183.534642</v>
          </cell>
          <cell r="L275">
            <v>210.08</v>
          </cell>
          <cell r="M275">
            <v>26.545358</v>
          </cell>
          <cell r="N275">
            <v>183.534642</v>
          </cell>
          <cell r="O275" t="str">
            <v>到户类</v>
          </cell>
          <cell r="P275" t="str">
            <v>猪</v>
          </cell>
          <cell r="Q275" t="str">
            <v>巩固</v>
          </cell>
          <cell r="R275" t="str">
            <v>-</v>
          </cell>
          <cell r="S275" t="str">
            <v>-</v>
          </cell>
          <cell r="T275" t="str">
            <v>-</v>
          </cell>
          <cell r="U275" t="str">
            <v>-</v>
          </cell>
          <cell r="V275" t="str">
            <v>-</v>
          </cell>
          <cell r="W275" t="str">
            <v>-</v>
          </cell>
          <cell r="X275" t="str">
            <v>-</v>
          </cell>
          <cell r="Y275" t="str">
            <v>-</v>
          </cell>
          <cell r="Z275" t="str">
            <v>-</v>
          </cell>
          <cell r="AA275" t="str">
            <v>-</v>
          </cell>
          <cell r="AB275" t="str">
            <v>-</v>
          </cell>
          <cell r="AC275" t="str">
            <v>-</v>
          </cell>
        </row>
        <row r="275">
          <cell r="AF275">
            <v>2018</v>
          </cell>
          <cell r="AG275" t="str">
            <v>540423201807026</v>
          </cell>
        </row>
        <row r="276">
          <cell r="E276" t="str">
            <v>武警总队援助项目</v>
          </cell>
        </row>
        <row r="276">
          <cell r="I276">
            <v>0</v>
          </cell>
          <cell r="J276">
            <v>0</v>
          </cell>
          <cell r="K276">
            <v>0</v>
          </cell>
          <cell r="L276">
            <v>0</v>
          </cell>
          <cell r="M276">
            <v>0</v>
          </cell>
          <cell r="N276">
            <v>0</v>
          </cell>
          <cell r="O276" t="str">
            <v>到户类</v>
          </cell>
          <cell r="P276" t="str">
            <v>其他</v>
          </cell>
          <cell r="Q276" t="str">
            <v>巩固</v>
          </cell>
          <cell r="R276" t="str">
            <v>-</v>
          </cell>
          <cell r="S276" t="str">
            <v>-</v>
          </cell>
          <cell r="T276" t="str">
            <v>-</v>
          </cell>
          <cell r="U276" t="str">
            <v>-</v>
          </cell>
          <cell r="V276" t="str">
            <v>-</v>
          </cell>
          <cell r="W276" t="str">
            <v>-</v>
          </cell>
          <cell r="X276" t="str">
            <v>-</v>
          </cell>
          <cell r="Y276" t="str">
            <v>-</v>
          </cell>
          <cell r="Z276" t="str">
            <v>-</v>
          </cell>
          <cell r="AA276" t="str">
            <v>-</v>
          </cell>
          <cell r="AB276" t="str">
            <v>-</v>
          </cell>
          <cell r="AC276" t="str">
            <v>-</v>
          </cell>
        </row>
        <row r="276">
          <cell r="AF276">
            <v>2020</v>
          </cell>
          <cell r="AG276" t="str">
            <v>540423202019046</v>
          </cell>
        </row>
        <row r="280">
          <cell r="I280">
            <v>113680.744354</v>
          </cell>
          <cell r="J280">
            <v>96931.202713</v>
          </cell>
          <cell r="K280">
            <v>16749.541641</v>
          </cell>
          <cell r="L280">
            <v>109310.250037</v>
          </cell>
          <cell r="M280">
            <v>93458.772846</v>
          </cell>
          <cell r="N280">
            <v>15851.477191</v>
          </cell>
          <cell r="O280">
            <v>0</v>
          </cell>
          <cell r="P280">
            <v>0</v>
          </cell>
          <cell r="Q280">
            <v>0</v>
          </cell>
          <cell r="R280">
            <v>0</v>
          </cell>
          <cell r="S280">
            <v>0</v>
          </cell>
          <cell r="T280">
            <v>0</v>
          </cell>
          <cell r="U280">
            <v>0</v>
          </cell>
          <cell r="V280">
            <v>0</v>
          </cell>
          <cell r="W280">
            <v>0</v>
          </cell>
          <cell r="X280">
            <v>68818.15</v>
          </cell>
          <cell r="Y280">
            <v>0</v>
          </cell>
          <cell r="Z280">
            <v>0</v>
          </cell>
          <cell r="AA280">
            <v>260000</v>
          </cell>
          <cell r="AB280">
            <v>0</v>
          </cell>
          <cell r="AC280">
            <v>0</v>
          </cell>
          <cell r="AD280">
            <v>0</v>
          </cell>
        </row>
        <row r="282">
          <cell r="I282">
            <v>1136807443.54</v>
          </cell>
          <cell r="J282">
            <v>969312027.13</v>
          </cell>
          <cell r="K282">
            <v>167495416.41</v>
          </cell>
          <cell r="L282">
            <v>1094010453.17</v>
          </cell>
          <cell r="M282">
            <v>942393948.26</v>
          </cell>
          <cell r="N282">
            <v>151616504.91</v>
          </cell>
        </row>
        <row r="283">
          <cell r="I283">
            <v>113680.744354</v>
          </cell>
          <cell r="J283">
            <v>96931.202713</v>
          </cell>
          <cell r="K283">
            <v>16749.541641</v>
          </cell>
          <cell r="L283">
            <v>109310.250037</v>
          </cell>
          <cell r="M283">
            <v>93458.772846</v>
          </cell>
          <cell r="N283">
            <v>15851.477191</v>
          </cell>
        </row>
        <row r="284">
          <cell r="I284">
            <v>0</v>
          </cell>
          <cell r="J284">
            <v>0</v>
          </cell>
          <cell r="K284">
            <v>0</v>
          </cell>
          <cell r="L284">
            <v>0</v>
          </cell>
          <cell r="M284">
            <v>0</v>
          </cell>
          <cell r="N284">
            <v>0</v>
          </cell>
        </row>
      </sheetData>
      <sheetData sheetId="3"/>
      <sheetData sheetId="4"/>
      <sheetData sheetId="5">
        <row r="1">
          <cell r="Y1">
            <v>0</v>
          </cell>
        </row>
        <row r="2">
          <cell r="I2" t="str">
            <v>资产
个数</v>
          </cell>
        </row>
        <row r="2">
          <cell r="L2" t="str">
            <v>资产
净值（元）</v>
          </cell>
        </row>
        <row r="2">
          <cell r="V2" t="str">
            <v>备注</v>
          </cell>
        </row>
        <row r="3">
          <cell r="L3" t="str">
            <v>统计时间为截止2024年12月31日
保留2位小数</v>
          </cell>
        </row>
        <row r="4">
          <cell r="I4">
            <v>1</v>
          </cell>
        </row>
        <row r="4">
          <cell r="L4">
            <v>960750</v>
          </cell>
        </row>
        <row r="4">
          <cell r="V4" t="str">
            <v>墨脱县背崩乡背崩村茶叶加工厂配套设施建设项目</v>
          </cell>
        </row>
        <row r="5">
          <cell r="I5">
            <v>1654.728</v>
          </cell>
        </row>
        <row r="5">
          <cell r="L5">
            <v>1142425.61616726</v>
          </cell>
        </row>
        <row r="5">
          <cell r="V5" t="str">
            <v>背崩乡格林村乡村旅游发展茶叶基地建设汽车帐篷营地项目</v>
          </cell>
        </row>
        <row r="6">
          <cell r="I6">
            <v>272.128</v>
          </cell>
        </row>
        <row r="6">
          <cell r="L6">
            <v>175573.179194469</v>
          </cell>
        </row>
        <row r="6">
          <cell r="V6" t="str">
            <v>背崩乡格林村乡村旅游发展茶叶基地建设汽车帐篷营地项目</v>
          </cell>
        </row>
        <row r="7">
          <cell r="I7">
            <v>127.78</v>
          </cell>
        </row>
        <row r="7">
          <cell r="L7">
            <v>568800.723881164</v>
          </cell>
        </row>
        <row r="7">
          <cell r="V7" t="str">
            <v>背崩乡格林村乡村旅游发展茶叶基地建设汽车帐篷营地项目</v>
          </cell>
        </row>
        <row r="8">
          <cell r="I8">
            <v>1</v>
          </cell>
        </row>
        <row r="8">
          <cell r="L8">
            <v>1583380.13897397</v>
          </cell>
        </row>
        <row r="8">
          <cell r="V8" t="str">
            <v>背崩乡格林村乡村旅游发展茶叶基地建设汽车帐篷营地项目</v>
          </cell>
        </row>
        <row r="9">
          <cell r="I9">
            <v>1</v>
          </cell>
        </row>
        <row r="9">
          <cell r="L9">
            <v>0</v>
          </cell>
        </row>
        <row r="9">
          <cell r="V9" t="str">
            <v>背崩乡格林村乡村旅游发展茶叶基地建设汽车帐篷营地项目</v>
          </cell>
        </row>
        <row r="10">
          <cell r="I10">
            <v>1</v>
          </cell>
        </row>
        <row r="10">
          <cell r="L10">
            <v>5046662.34819193</v>
          </cell>
        </row>
        <row r="10">
          <cell r="V10" t="str">
            <v>墨脱县背崩乡阿苍村茶园生产道路建设项目</v>
          </cell>
        </row>
        <row r="11">
          <cell r="I11">
            <v>1</v>
          </cell>
        </row>
        <row r="11">
          <cell r="L11">
            <v>941137.511996954</v>
          </cell>
        </row>
        <row r="11">
          <cell r="V11" t="str">
            <v>墨脱县背崩乡阿苍村茶园生产道路建设项目</v>
          </cell>
        </row>
        <row r="12">
          <cell r="I12">
            <v>1</v>
          </cell>
        </row>
        <row r="12">
          <cell r="L12">
            <v>1310839.00612057</v>
          </cell>
        </row>
        <row r="12">
          <cell r="V12" t="str">
            <v>墨脱县背崩乡阿苍村茶园生产道路建设项目</v>
          </cell>
        </row>
        <row r="13">
          <cell r="I13">
            <v>1</v>
          </cell>
        </row>
        <row r="13">
          <cell r="L13">
            <v>2801836.13369054</v>
          </cell>
        </row>
        <row r="13">
          <cell r="V13" t="str">
            <v>墨脱县背崩乡阿苍村茶园生产道路建设项目</v>
          </cell>
        </row>
        <row r="14">
          <cell r="I14">
            <v>1</v>
          </cell>
        </row>
        <row r="14">
          <cell r="L14">
            <v>1550558.33333333</v>
          </cell>
        </row>
        <row r="14">
          <cell r="V14" t="str">
            <v>墨脱县背崩乡茶叶加工厂配套设施建设项目</v>
          </cell>
        </row>
        <row r="15">
          <cell r="I15">
            <v>6888.66</v>
          </cell>
        </row>
        <row r="15">
          <cell r="L15">
            <v>1677430.57625</v>
          </cell>
        </row>
        <row r="15">
          <cell r="V15" t="str">
            <v>墨脱县背崩乡格林村茶产业配套设施项目</v>
          </cell>
        </row>
        <row r="16">
          <cell r="I16">
            <v>1370</v>
          </cell>
        </row>
        <row r="16">
          <cell r="L16">
            <v>483445</v>
          </cell>
        </row>
        <row r="16">
          <cell r="V16" t="str">
            <v>墨脱县背崩乡格林村茶产业配套设施项目</v>
          </cell>
        </row>
        <row r="17">
          <cell r="I17">
            <v>467.2</v>
          </cell>
        </row>
        <row r="17">
          <cell r="L17">
            <v>332552.5</v>
          </cell>
        </row>
        <row r="17">
          <cell r="V17" t="str">
            <v>墨脱县背崩乡格林村茶产业配套设施项目</v>
          </cell>
        </row>
        <row r="18">
          <cell r="I18">
            <v>1076.3</v>
          </cell>
        </row>
        <row r="18">
          <cell r="L18">
            <v>766165</v>
          </cell>
        </row>
        <row r="18">
          <cell r="V18" t="str">
            <v>墨脱县背崩乡格林村茶产业配套设施项目</v>
          </cell>
        </row>
        <row r="19">
          <cell r="I19">
            <v>37.4</v>
          </cell>
        </row>
        <row r="19">
          <cell r="L19">
            <v>25497.5</v>
          </cell>
        </row>
        <row r="19">
          <cell r="V19" t="str">
            <v>墨脱县背崩乡格林村茶产业配套设施项目</v>
          </cell>
        </row>
        <row r="20">
          <cell r="I20">
            <v>6</v>
          </cell>
        </row>
        <row r="20">
          <cell r="L20">
            <v>0</v>
          </cell>
        </row>
        <row r="20">
          <cell r="V20" t="str">
            <v>墨脱县背崩乡格林村茶产业配套设施项目</v>
          </cell>
        </row>
        <row r="21">
          <cell r="I21">
            <v>1</v>
          </cell>
        </row>
        <row r="21">
          <cell r="L21">
            <v>1440872.66958705</v>
          </cell>
        </row>
        <row r="21">
          <cell r="V21" t="str">
            <v>墨脱县背崩乡江新村稻田水利灌溉建设项目</v>
          </cell>
        </row>
        <row r="22">
          <cell r="I22">
            <v>1</v>
          </cell>
        </row>
        <row r="22">
          <cell r="L22">
            <v>704685.495905096</v>
          </cell>
        </row>
        <row r="22">
          <cell r="V22" t="str">
            <v>墨脱县背崩乡江新村稻田水利灌溉建设项目</v>
          </cell>
        </row>
        <row r="23">
          <cell r="I23">
            <v>1</v>
          </cell>
        </row>
        <row r="23">
          <cell r="L23">
            <v>66845.167841184</v>
          </cell>
        </row>
        <row r="23">
          <cell r="V23" t="str">
            <v>墨脱县背崩乡江新村稻田水利灌溉建设项目</v>
          </cell>
        </row>
        <row r="24">
          <cell r="I24">
            <v>2281.87</v>
          </cell>
        </row>
        <row r="24">
          <cell r="L24">
            <v>585027.195860676</v>
          </cell>
        </row>
        <row r="24">
          <cell r="V24" t="str">
            <v>墨脱县德兴乡德果村茶茶产业配套项目</v>
          </cell>
        </row>
        <row r="25">
          <cell r="I25">
            <v>501</v>
          </cell>
        </row>
        <row r="25">
          <cell r="L25">
            <v>257743.248359414</v>
          </cell>
        </row>
        <row r="25">
          <cell r="V25" t="str">
            <v>墨脱县德兴乡德果村茶茶产业配套项目</v>
          </cell>
        </row>
        <row r="26">
          <cell r="I26">
            <v>413</v>
          </cell>
        </row>
        <row r="26">
          <cell r="L26">
            <v>127443.683745583</v>
          </cell>
        </row>
        <row r="26">
          <cell r="V26" t="str">
            <v>墨脱县德兴乡德果村茶茶产业配套项目</v>
          </cell>
        </row>
        <row r="27">
          <cell r="I27">
            <v>325</v>
          </cell>
        </row>
        <row r="27">
          <cell r="L27">
            <v>161285.872034326</v>
          </cell>
        </row>
        <row r="27">
          <cell r="V27" t="str">
            <v>墨脱县德兴乡德果村茶茶产业配套项目</v>
          </cell>
        </row>
        <row r="28">
          <cell r="I28">
            <v>350.05</v>
          </cell>
        </row>
        <row r="28">
          <cell r="L28">
            <v>24580.3</v>
          </cell>
        </row>
        <row r="28">
          <cell r="V28" t="str">
            <v>墨脱县德兴乡德兴村藤网桥农副产品销售点（挡土墙）项目</v>
          </cell>
        </row>
        <row r="29">
          <cell r="I29">
            <v>25.8</v>
          </cell>
        </row>
        <row r="29">
          <cell r="L29">
            <v>66598.0525</v>
          </cell>
        </row>
        <row r="29">
          <cell r="V29" t="str">
            <v>墨脱县德兴乡德兴村藤网桥农副产品销售点（挡土墙）项目</v>
          </cell>
        </row>
        <row r="30">
          <cell r="I30">
            <v>1500</v>
          </cell>
        </row>
        <row r="30">
          <cell r="L30">
            <v>28542.0225</v>
          </cell>
        </row>
        <row r="30">
          <cell r="V30" t="str">
            <v>墨脱县德兴乡德兴村藤网桥农副产品销售点（挡土墙）项目</v>
          </cell>
        </row>
        <row r="31">
          <cell r="I31">
            <v>1</v>
          </cell>
        </row>
        <row r="31">
          <cell r="L31">
            <v>5587.54749202339</v>
          </cell>
        </row>
        <row r="31">
          <cell r="V31" t="str">
            <v>墨脱县格当乡桑珍卡村食用菌附属设施建设项目</v>
          </cell>
        </row>
        <row r="32">
          <cell r="I32">
            <v>499.99</v>
          </cell>
        </row>
        <row r="32">
          <cell r="L32">
            <v>85593.8593833033</v>
          </cell>
        </row>
        <row r="32">
          <cell r="V32" t="str">
            <v>墨脱县格当乡桑珍卡村食用菌附属设施建设项目</v>
          </cell>
        </row>
        <row r="33">
          <cell r="I33">
            <v>300</v>
          </cell>
        </row>
        <row r="33">
          <cell r="L33">
            <v>88786.7436644596</v>
          </cell>
        </row>
        <row r="33">
          <cell r="V33" t="str">
            <v>墨脱县格当乡桑珍卡村食用菌附属设施建设项目</v>
          </cell>
        </row>
        <row r="34">
          <cell r="I34">
            <v>128.56</v>
          </cell>
        </row>
        <row r="34">
          <cell r="L34">
            <v>51638.7630856228</v>
          </cell>
        </row>
        <row r="34">
          <cell r="V34" t="str">
            <v>墨脱县格当乡桑珍卡村食用菌附属设施建设项目</v>
          </cell>
        </row>
        <row r="35">
          <cell r="I35">
            <v>366.3</v>
          </cell>
        </row>
        <row r="35">
          <cell r="L35">
            <v>30148.1958086097</v>
          </cell>
        </row>
        <row r="35">
          <cell r="V35" t="str">
            <v>墨脱县格当乡桑珍卡村食用菌附属设施建设项目</v>
          </cell>
        </row>
        <row r="36">
          <cell r="I36">
            <v>300</v>
          </cell>
        </row>
        <row r="36">
          <cell r="L36">
            <v>277722.390565981</v>
          </cell>
        </row>
        <row r="36">
          <cell r="V36" t="str">
            <v>墨脱县格当乡桑珍卡村食用菌附属设施建设项目</v>
          </cell>
        </row>
        <row r="37">
          <cell r="I37">
            <v>1</v>
          </cell>
        </row>
        <row r="37">
          <cell r="L37">
            <v>601205.705349638</v>
          </cell>
        </row>
        <row r="37">
          <cell r="V37" t="str">
            <v>墨脱县墨脱镇亚让村果果塘茶产业业务用房配套设施项目</v>
          </cell>
        </row>
        <row r="38">
          <cell r="I38">
            <v>1</v>
          </cell>
        </row>
        <row r="38">
          <cell r="L38">
            <v>144672.932090921</v>
          </cell>
        </row>
        <row r="38">
          <cell r="V38" t="str">
            <v>墨脱县墨脱镇亚让村果果塘茶产业业务用房配套设施项目</v>
          </cell>
        </row>
        <row r="39">
          <cell r="I39">
            <v>1454</v>
          </cell>
        </row>
        <row r="39">
          <cell r="L39">
            <v>318800</v>
          </cell>
        </row>
        <row r="39">
          <cell r="V39" t="str">
            <v>墨脱镇果果塘茶产业配套基础设施建设项目</v>
          </cell>
        </row>
        <row r="40">
          <cell r="I40">
            <v>202</v>
          </cell>
        </row>
        <row r="40">
          <cell r="L40">
            <v>578680</v>
          </cell>
        </row>
        <row r="40">
          <cell r="V40" t="str">
            <v>墨脱县背崩乡格林村旅游发展茶叶基地建设汽车帐篷营地提升改造项目</v>
          </cell>
        </row>
        <row r="41">
          <cell r="I41">
            <v>256</v>
          </cell>
        </row>
        <row r="41">
          <cell r="L41">
            <v>76417.9093333333</v>
          </cell>
        </row>
        <row r="41">
          <cell r="V41" t="str">
            <v>墨脱县墨脱镇亚东村扶贫农家乐附属设施项目</v>
          </cell>
        </row>
        <row r="42">
          <cell r="I42">
            <v>536</v>
          </cell>
        </row>
        <row r="42">
          <cell r="L42">
            <v>160000</v>
          </cell>
        </row>
        <row r="42">
          <cell r="V42" t="str">
            <v>墨脱县墨脱镇亚东村扶贫农家乐附属设施项目</v>
          </cell>
        </row>
        <row r="43">
          <cell r="I43">
            <v>280</v>
          </cell>
        </row>
        <row r="43">
          <cell r="L43">
            <v>83582.0906666667</v>
          </cell>
        </row>
        <row r="43">
          <cell r="V43" t="str">
            <v>墨脱县墨脱镇亚东村扶贫农家乐附属设施项目</v>
          </cell>
        </row>
        <row r="44">
          <cell r="I44">
            <v>1</v>
          </cell>
        </row>
        <row r="44">
          <cell r="L44">
            <v>2466720</v>
          </cell>
        </row>
        <row r="44">
          <cell r="V44" t="str">
            <v>墨脱县墨脱镇朗杰岗村搬迁点产业附属设施项目</v>
          </cell>
        </row>
        <row r="45">
          <cell r="I45">
            <v>1</v>
          </cell>
        </row>
        <row r="45">
          <cell r="L45">
            <v>2124200</v>
          </cell>
        </row>
        <row r="45">
          <cell r="V45" t="str">
            <v>墨脱县52K、62K旅游服务工程</v>
          </cell>
        </row>
        <row r="46">
          <cell r="I46">
            <v>2000</v>
          </cell>
        </row>
        <row r="46">
          <cell r="L46">
            <v>4200000</v>
          </cell>
        </row>
        <row r="46">
          <cell r="V46" t="str">
            <v>墨脱县80k游客接待中心</v>
          </cell>
        </row>
        <row r="47">
          <cell r="I47">
            <v>1</v>
          </cell>
        </row>
        <row r="47">
          <cell r="L47">
            <v>16237.9282868526</v>
          </cell>
        </row>
        <row r="47">
          <cell r="V47" t="str">
            <v>德兴乡荷扎村养殖场道路修建项目</v>
          </cell>
        </row>
        <row r="48">
          <cell r="I48">
            <v>1</v>
          </cell>
        </row>
        <row r="48">
          <cell r="L48">
            <v>8449.22709163346</v>
          </cell>
        </row>
        <row r="48">
          <cell r="V48" t="str">
            <v>德兴乡荷扎村养殖场道路修建项目</v>
          </cell>
        </row>
        <row r="49">
          <cell r="I49">
            <v>1</v>
          </cell>
        </row>
        <row r="49">
          <cell r="L49">
            <v>935.745019920318</v>
          </cell>
        </row>
        <row r="49">
          <cell r="V49" t="str">
            <v>德兴乡荷扎村养殖场道路修建项目</v>
          </cell>
        </row>
        <row r="50">
          <cell r="I50">
            <v>1</v>
          </cell>
        </row>
        <row r="50">
          <cell r="L50">
            <v>6164.90836653387</v>
          </cell>
        </row>
        <row r="50">
          <cell r="V50" t="str">
            <v>德兴乡荷扎村养殖场道路修建项目</v>
          </cell>
        </row>
        <row r="51">
          <cell r="I51">
            <v>10</v>
          </cell>
        </row>
        <row r="51">
          <cell r="L51">
            <v>0</v>
          </cell>
        </row>
        <row r="51">
          <cell r="V51" t="str">
            <v>德兴乡荷扎村养殖场道路修建项目</v>
          </cell>
        </row>
        <row r="52">
          <cell r="I52">
            <v>4</v>
          </cell>
        </row>
        <row r="52">
          <cell r="L52">
            <v>0</v>
          </cell>
        </row>
        <row r="52">
          <cell r="V52" t="str">
            <v>墨脱县背崩乡德尔贡村水稻产业配套项目</v>
          </cell>
        </row>
        <row r="53">
          <cell r="I53">
            <v>4</v>
          </cell>
        </row>
        <row r="53">
          <cell r="L53">
            <v>0</v>
          </cell>
        </row>
        <row r="53">
          <cell r="V53" t="str">
            <v>墨脱县背崩乡德尔贡村水稻产业配套项目</v>
          </cell>
        </row>
        <row r="54">
          <cell r="I54">
            <v>2213.56</v>
          </cell>
        </row>
        <row r="54">
          <cell r="L54">
            <v>0</v>
          </cell>
        </row>
        <row r="54">
          <cell r="V54" t="str">
            <v>墨脱县背崩乡德尔贡村水稻产业配套项目</v>
          </cell>
        </row>
        <row r="55">
          <cell r="I55">
            <v>146.12</v>
          </cell>
        </row>
        <row r="55">
          <cell r="L55">
            <v>0</v>
          </cell>
        </row>
        <row r="55">
          <cell r="V55" t="str">
            <v>墨脱县背崩乡德尔贡村水稻产业配套项目</v>
          </cell>
        </row>
        <row r="56">
          <cell r="I56">
            <v>9</v>
          </cell>
        </row>
        <row r="56">
          <cell r="L56">
            <v>0</v>
          </cell>
        </row>
        <row r="56">
          <cell r="V56" t="str">
            <v>墨脱县背崩乡德尔贡村水稻产业配套项目</v>
          </cell>
        </row>
        <row r="57">
          <cell r="I57">
            <v>10</v>
          </cell>
        </row>
        <row r="57">
          <cell r="L57">
            <v>0</v>
          </cell>
        </row>
        <row r="57">
          <cell r="V57" t="str">
            <v>墨脱县背崩乡德尔贡村水稻产业配套项目</v>
          </cell>
        </row>
        <row r="58">
          <cell r="I58">
            <v>2</v>
          </cell>
        </row>
        <row r="58">
          <cell r="L58">
            <v>0</v>
          </cell>
        </row>
        <row r="58">
          <cell r="V58" t="str">
            <v>墨脱县背崩乡德尔贡村水稻产业配套项目</v>
          </cell>
        </row>
        <row r="59">
          <cell r="I59">
            <v>5374.79</v>
          </cell>
        </row>
        <row r="59">
          <cell r="L59">
            <v>4997216.43213811</v>
          </cell>
        </row>
        <row r="59">
          <cell r="V59" t="str">
            <v>墨脱县背崩乡地东村茶产业配套设施项目</v>
          </cell>
        </row>
        <row r="60">
          <cell r="I60">
            <v>5244.85</v>
          </cell>
        </row>
        <row r="60">
          <cell r="L60">
            <v>5015612.52098798</v>
          </cell>
        </row>
        <row r="60">
          <cell r="V60" t="str">
            <v>墨脱县背崩乡地东村茶产业配套设施项目</v>
          </cell>
        </row>
        <row r="61">
          <cell r="I61">
            <v>3101.54</v>
          </cell>
        </row>
        <row r="61">
          <cell r="L61">
            <v>1521642.8668739</v>
          </cell>
        </row>
        <row r="61">
          <cell r="V61" t="str">
            <v>墨脱县背崩乡地东村茶产业配套设施项目</v>
          </cell>
        </row>
        <row r="62">
          <cell r="I62">
            <v>1680</v>
          </cell>
        </row>
        <row r="62">
          <cell r="L62">
            <v>1493510.27989228</v>
          </cell>
        </row>
        <row r="62">
          <cell r="V62" t="str">
            <v>墨脱县背崩乡地东村稻田水利灌溉建设项目</v>
          </cell>
        </row>
        <row r="63">
          <cell r="I63">
            <v>410</v>
          </cell>
        </row>
        <row r="63">
          <cell r="L63">
            <v>1457950.51132341</v>
          </cell>
        </row>
        <row r="63">
          <cell r="V63" t="str">
            <v>墨脱县背崩乡地东村稻田水利灌溉建设项目</v>
          </cell>
        </row>
        <row r="64">
          <cell r="I64">
            <v>40</v>
          </cell>
        </row>
        <row r="64">
          <cell r="L64">
            <v>8047.21932214205</v>
          </cell>
        </row>
        <row r="64">
          <cell r="V64" t="str">
            <v>墨脱县背崩乡地东村稻田水利灌溉建设项目</v>
          </cell>
        </row>
        <row r="65">
          <cell r="I65">
            <v>20</v>
          </cell>
        </row>
        <row r="65">
          <cell r="L65">
            <v>185086.044409267</v>
          </cell>
        </row>
        <row r="65">
          <cell r="V65" t="str">
            <v>墨脱县背崩乡地东村稻田水利灌溉建设项目</v>
          </cell>
        </row>
        <row r="66">
          <cell r="I66">
            <v>1</v>
          </cell>
        </row>
        <row r="66">
          <cell r="L66">
            <v>89015.6775970217</v>
          </cell>
        </row>
        <row r="66">
          <cell r="V66" t="str">
            <v>墨脱县背崩乡地东村稻田水利灌溉建设项目</v>
          </cell>
        </row>
        <row r="67">
          <cell r="I67">
            <v>48</v>
          </cell>
        </row>
        <row r="67">
          <cell r="L67">
            <v>77686.409539219</v>
          </cell>
        </row>
        <row r="67">
          <cell r="V67" t="str">
            <v>墨脱县背崩乡地东村稻田水利灌溉建设项目</v>
          </cell>
        </row>
        <row r="68">
          <cell r="I68">
            <v>1</v>
          </cell>
        </row>
        <row r="68">
          <cell r="L68">
            <v>34556.25</v>
          </cell>
        </row>
        <row r="68">
          <cell r="V68" t="str">
            <v>墨脱县达木乡茶叶杀青点引水供电配套设施项目</v>
          </cell>
        </row>
        <row r="69">
          <cell r="I69">
            <v>1</v>
          </cell>
        </row>
        <row r="69">
          <cell r="L69">
            <v>34556.25</v>
          </cell>
        </row>
        <row r="69">
          <cell r="V69" t="str">
            <v>墨脱县达木乡茶叶杀青点引水供电配套设施项目</v>
          </cell>
        </row>
        <row r="70">
          <cell r="I70">
            <v>3</v>
          </cell>
        </row>
        <row r="70">
          <cell r="L70">
            <v>103668.75</v>
          </cell>
        </row>
        <row r="70">
          <cell r="V70" t="str">
            <v>墨脱县达木乡茶叶杀青点引水供电配套设施项目</v>
          </cell>
        </row>
        <row r="71">
          <cell r="I71">
            <v>3</v>
          </cell>
        </row>
        <row r="71">
          <cell r="L71">
            <v>103668.75</v>
          </cell>
        </row>
        <row r="71">
          <cell r="V71" t="str">
            <v>墨脱县达木乡茶叶杀青点引水供电配套设施项目</v>
          </cell>
        </row>
        <row r="72">
          <cell r="I72">
            <v>2</v>
          </cell>
        </row>
        <row r="72">
          <cell r="L72">
            <v>69112.5</v>
          </cell>
        </row>
        <row r="72">
          <cell r="V72" t="str">
            <v>墨脱县达木乡茶叶杀青点引水供电配套设施项目</v>
          </cell>
        </row>
        <row r="73">
          <cell r="I73">
            <v>2330</v>
          </cell>
        </row>
        <row r="73">
          <cell r="L73">
            <v>674114.583333333</v>
          </cell>
        </row>
        <row r="73">
          <cell r="V73" t="str">
            <v>墨脱县格当乡茶叶杀青点供水供电配套设施项目</v>
          </cell>
        </row>
        <row r="74">
          <cell r="I74">
            <v>12</v>
          </cell>
        </row>
        <row r="74">
          <cell r="L74">
            <v>440000</v>
          </cell>
        </row>
        <row r="74">
          <cell r="V74" t="str">
            <v>墨脱县养殖产业配套项目</v>
          </cell>
        </row>
        <row r="75">
          <cell r="I75">
            <v>4</v>
          </cell>
        </row>
        <row r="75">
          <cell r="L75">
            <v>112000</v>
          </cell>
        </row>
        <row r="75">
          <cell r="V75" t="str">
            <v>墨脱县养殖产业配套项目</v>
          </cell>
        </row>
        <row r="76">
          <cell r="I76">
            <v>1</v>
          </cell>
        </row>
        <row r="76">
          <cell r="L76">
            <v>112000</v>
          </cell>
        </row>
        <row r="76">
          <cell r="V76" t="str">
            <v>墨脱县养殖产业配套项目</v>
          </cell>
        </row>
        <row r="77">
          <cell r="I77">
            <v>6.5</v>
          </cell>
        </row>
        <row r="77">
          <cell r="L77">
            <v>312000</v>
          </cell>
        </row>
        <row r="77">
          <cell r="V77" t="str">
            <v>墨脱县养殖产业配套项目</v>
          </cell>
        </row>
        <row r="78">
          <cell r="I78">
            <v>4</v>
          </cell>
        </row>
        <row r="78">
          <cell r="L78">
            <v>112000</v>
          </cell>
        </row>
        <row r="78">
          <cell r="V78" t="str">
            <v>墨脱县养殖产业配套项目</v>
          </cell>
        </row>
        <row r="79">
          <cell r="I79">
            <v>1</v>
          </cell>
        </row>
        <row r="79">
          <cell r="L79">
            <v>112000</v>
          </cell>
        </row>
        <row r="79">
          <cell r="V79" t="str">
            <v>墨脱县养殖产业配套项目</v>
          </cell>
        </row>
        <row r="80">
          <cell r="I80">
            <v>2</v>
          </cell>
        </row>
        <row r="80">
          <cell r="L80">
            <v>1350000</v>
          </cell>
        </row>
        <row r="80">
          <cell r="V80" t="str">
            <v>墨脱县茶叶杀青点引水供电工程</v>
          </cell>
        </row>
        <row r="81">
          <cell r="I81">
            <v>1</v>
          </cell>
        </row>
        <row r="81">
          <cell r="L81">
            <v>18840</v>
          </cell>
        </row>
        <row r="81">
          <cell r="V81" t="str">
            <v>德兴乡荷扎村养猪场道路修建项目</v>
          </cell>
        </row>
        <row r="82">
          <cell r="I82">
            <v>1</v>
          </cell>
        </row>
        <row r="82">
          <cell r="L82">
            <v>0</v>
          </cell>
        </row>
        <row r="82">
          <cell r="V82" t="str">
            <v>墨脱县游客服务中心</v>
          </cell>
        </row>
        <row r="83">
          <cell r="I83">
            <v>1</v>
          </cell>
        </row>
        <row r="83">
          <cell r="L83">
            <v>19065916.6666667</v>
          </cell>
        </row>
        <row r="83">
          <cell r="V83" t="str">
            <v>墨脱县民俗文化古街</v>
          </cell>
        </row>
        <row r="84">
          <cell r="I84">
            <v>1</v>
          </cell>
        </row>
        <row r="84">
          <cell r="L84">
            <v>11558333.3333333</v>
          </cell>
        </row>
        <row r="84">
          <cell r="V84" t="str">
            <v>墨脱县果果塘旅游产业基础设施建设项目</v>
          </cell>
        </row>
        <row r="85">
          <cell r="I85">
            <v>1</v>
          </cell>
        </row>
        <row r="85">
          <cell r="L85">
            <v>7975000</v>
          </cell>
        </row>
        <row r="85">
          <cell r="V85" t="str">
            <v>墨脱县茶叶种植功能配套设施建设</v>
          </cell>
        </row>
        <row r="86">
          <cell r="I86">
            <v>1</v>
          </cell>
        </row>
        <row r="86">
          <cell r="L86">
            <v>2875000</v>
          </cell>
        </row>
        <row r="86">
          <cell r="V86" t="str">
            <v>墨脱县茶叶种植基地建设及标准化管理</v>
          </cell>
        </row>
        <row r="87">
          <cell r="I87">
            <v>1</v>
          </cell>
        </row>
        <row r="87">
          <cell r="L87">
            <v>8000000</v>
          </cell>
        </row>
        <row r="87">
          <cell r="V87" t="str">
            <v>墨脱县德兴乡荷扎村产业配套设施项目</v>
          </cell>
        </row>
        <row r="88">
          <cell r="I88">
            <v>1</v>
          </cell>
        </row>
        <row r="88">
          <cell r="L88">
            <v>23100000</v>
          </cell>
        </row>
        <row r="88">
          <cell r="V88" t="str">
            <v>墨脱县旅游、产业配套设施建设</v>
          </cell>
        </row>
        <row r="89">
          <cell r="I89">
            <v>1</v>
          </cell>
        </row>
        <row r="89">
          <cell r="L89">
            <v>1846595.83333333</v>
          </cell>
        </row>
        <row r="89">
          <cell r="V89" t="str">
            <v>背崩乡背崩村茶产业配套基础设施建设项目</v>
          </cell>
        </row>
        <row r="90">
          <cell r="I90">
            <v>1</v>
          </cell>
        </row>
        <row r="90">
          <cell r="L90">
            <v>0</v>
          </cell>
        </row>
        <row r="90">
          <cell r="V90" t="str">
            <v>52K牧场</v>
          </cell>
        </row>
        <row r="91">
          <cell r="I91">
            <v>1</v>
          </cell>
        </row>
        <row r="91">
          <cell r="L91">
            <v>0</v>
          </cell>
        </row>
        <row r="91">
          <cell r="V91" t="str">
            <v>墨脱县背崩乡江新村吉贡、西东水渠工程建设项目</v>
          </cell>
        </row>
        <row r="92">
          <cell r="I92">
            <v>1</v>
          </cell>
        </row>
        <row r="92">
          <cell r="L92">
            <v>0</v>
          </cell>
        </row>
        <row r="92">
          <cell r="V92" t="str">
            <v>帮辛村村道硬化、波东村农田网围栏、马行道建设</v>
          </cell>
        </row>
        <row r="93">
          <cell r="I93">
            <v>1</v>
          </cell>
        </row>
        <row r="93">
          <cell r="L93">
            <v>33333.3333333333</v>
          </cell>
        </row>
        <row r="93">
          <cell r="V93" t="str">
            <v>墨脱县格当乡桑珍卡村辣椒种植基地水渠、网围栏建设工程项目</v>
          </cell>
        </row>
        <row r="94">
          <cell r="I94">
            <v>1</v>
          </cell>
        </row>
        <row r="94">
          <cell r="L94">
            <v>0</v>
          </cell>
        </row>
        <row r="94">
          <cell r="V94" t="str">
            <v>2013年甘登乡甘登村低产田项目</v>
          </cell>
        </row>
        <row r="95">
          <cell r="I95">
            <v>1</v>
          </cell>
        </row>
        <row r="95">
          <cell r="L95">
            <v>0</v>
          </cell>
        </row>
        <row r="95">
          <cell r="V95" t="str">
            <v>西让村稻田机耕道建设</v>
          </cell>
        </row>
        <row r="96">
          <cell r="I96">
            <v>1</v>
          </cell>
        </row>
        <row r="96">
          <cell r="L96">
            <v>47666.6666666667</v>
          </cell>
        </row>
        <row r="96">
          <cell r="V96" t="str">
            <v>加热萨乡达昂村牧场道路改扩建</v>
          </cell>
        </row>
        <row r="97">
          <cell r="I97">
            <v>1</v>
          </cell>
        </row>
        <row r="97">
          <cell r="L97">
            <v>7833.33333333337</v>
          </cell>
        </row>
        <row r="97">
          <cell r="V97" t="str">
            <v>背崩乡江新村西东、安塘稻田机耕道改扩建项目</v>
          </cell>
        </row>
        <row r="98">
          <cell r="I98">
            <v>1</v>
          </cell>
        </row>
        <row r="98">
          <cell r="L98">
            <v>43750</v>
          </cell>
        </row>
        <row r="98">
          <cell r="V98" t="str">
            <v>背崩乡德尔贡村耕地网围栏建设</v>
          </cell>
        </row>
        <row r="99">
          <cell r="I99">
            <v>1</v>
          </cell>
        </row>
        <row r="99">
          <cell r="L99">
            <v>41333.3333333333</v>
          </cell>
        </row>
        <row r="99">
          <cell r="V99" t="str">
            <v>达木乡珠村优质水稻种植</v>
          </cell>
        </row>
        <row r="100">
          <cell r="I100">
            <v>1</v>
          </cell>
        </row>
        <row r="100">
          <cell r="L100">
            <v>40000</v>
          </cell>
        </row>
        <row r="100">
          <cell r="V100" t="str">
            <v>墨脱县格当乡布隆村牧场吊桥建设工程项目</v>
          </cell>
        </row>
        <row r="101">
          <cell r="I101">
            <v>1</v>
          </cell>
        </row>
        <row r="101">
          <cell r="L101">
            <v>2166.66666666669</v>
          </cell>
        </row>
        <row r="101">
          <cell r="V101" t="str">
            <v>背崩乡西让村开发水田项目</v>
          </cell>
        </row>
        <row r="102">
          <cell r="I102">
            <v>1</v>
          </cell>
        </row>
        <row r="102">
          <cell r="L102">
            <v>8000.28333333338</v>
          </cell>
        </row>
        <row r="102">
          <cell r="V102" t="str">
            <v>墨脱县K62牧场道路及悬索吊桥工程建设项目</v>
          </cell>
        </row>
        <row r="103">
          <cell r="I103">
            <v>1</v>
          </cell>
        </row>
        <row r="103">
          <cell r="L103">
            <v>65083.3333333333</v>
          </cell>
        </row>
        <row r="103">
          <cell r="V103" t="str">
            <v>帮辛乡桑卓牧场道路建设</v>
          </cell>
        </row>
        <row r="104">
          <cell r="I104">
            <v>1</v>
          </cell>
        </row>
        <row r="104">
          <cell r="L104">
            <v>0</v>
          </cell>
        </row>
        <row r="104">
          <cell r="V104" t="str">
            <v>农田改造建设项目</v>
          </cell>
        </row>
        <row r="105">
          <cell r="I105">
            <v>1</v>
          </cell>
        </row>
        <row r="105">
          <cell r="L105">
            <v>50833.3333333334</v>
          </cell>
        </row>
        <row r="105">
          <cell r="V105" t="str">
            <v>加热萨乡曾求村牧场道路维修</v>
          </cell>
        </row>
        <row r="106">
          <cell r="I106">
            <v>1</v>
          </cell>
        </row>
        <row r="106">
          <cell r="L106">
            <v>0</v>
          </cell>
        </row>
        <row r="106">
          <cell r="V106" t="str">
            <v>墨脱镇巴日村稻田水渠建设</v>
          </cell>
        </row>
        <row r="107">
          <cell r="I107">
            <v>1</v>
          </cell>
        </row>
        <row r="107">
          <cell r="L107">
            <v>0</v>
          </cell>
        </row>
        <row r="107">
          <cell r="V107" t="str">
            <v>墨脱县达木珞巴民族乡达木村牧场道路建设工程项目</v>
          </cell>
        </row>
        <row r="108">
          <cell r="I108">
            <v>1</v>
          </cell>
        </row>
        <row r="108">
          <cell r="L108">
            <v>75833.3333333334</v>
          </cell>
        </row>
        <row r="108">
          <cell r="V108" t="str">
            <v>加热萨乡久当卡村、拉贡村牧场道路维修</v>
          </cell>
        </row>
        <row r="109">
          <cell r="I109">
            <v>1</v>
          </cell>
        </row>
        <row r="109">
          <cell r="L109">
            <v>62499.9999999999</v>
          </cell>
        </row>
        <row r="109">
          <cell r="V109" t="str">
            <v>墨脱镇亚东村那让水田机耕道建设</v>
          </cell>
        </row>
        <row r="110">
          <cell r="I110">
            <v>1</v>
          </cell>
        </row>
        <row r="110">
          <cell r="L110">
            <v>59166.6666666666</v>
          </cell>
        </row>
        <row r="110">
          <cell r="V110" t="str">
            <v>加热萨乡加热萨村农田改造建设</v>
          </cell>
        </row>
        <row r="111">
          <cell r="I111">
            <v>1</v>
          </cell>
        </row>
        <row r="111">
          <cell r="L111">
            <v>27500</v>
          </cell>
        </row>
        <row r="111">
          <cell r="V111" t="str">
            <v>加热萨乡久当卡村农田改造建设</v>
          </cell>
        </row>
        <row r="112">
          <cell r="I112">
            <v>1</v>
          </cell>
        </row>
        <row r="112">
          <cell r="L112">
            <v>4583.33333333337</v>
          </cell>
        </row>
        <row r="112">
          <cell r="V112" t="str">
            <v>2015年甘登乡甘登村低产田项目</v>
          </cell>
        </row>
        <row r="113">
          <cell r="I113">
            <v>1</v>
          </cell>
        </row>
        <row r="113">
          <cell r="L113">
            <v>60000</v>
          </cell>
        </row>
        <row r="113">
          <cell r="V113" t="str">
            <v>背崩乡背崩村机耕道建设项目</v>
          </cell>
        </row>
        <row r="114">
          <cell r="I114">
            <v>1</v>
          </cell>
        </row>
        <row r="114">
          <cell r="L114">
            <v>63333.3333333333</v>
          </cell>
        </row>
        <row r="114">
          <cell r="V114" t="str">
            <v>背崩乡巴登村农田网围栏建设</v>
          </cell>
        </row>
        <row r="115">
          <cell r="I115">
            <v>1</v>
          </cell>
        </row>
        <row r="115">
          <cell r="L115">
            <v>79166.6666666666</v>
          </cell>
        </row>
        <row r="115">
          <cell r="V115" t="str">
            <v>背崩乡巴登村常耕地机耕道建设项目</v>
          </cell>
        </row>
        <row r="116">
          <cell r="I116">
            <v>1</v>
          </cell>
        </row>
        <row r="116">
          <cell r="L116">
            <v>23333.3333333333</v>
          </cell>
        </row>
        <row r="116">
          <cell r="V116" t="str">
            <v>格当乡格当村低产田改造工程</v>
          </cell>
        </row>
        <row r="117">
          <cell r="I117">
            <v>1</v>
          </cell>
        </row>
        <row r="117">
          <cell r="L117">
            <v>93333.3333333333</v>
          </cell>
        </row>
        <row r="117">
          <cell r="V117" t="str">
            <v>格当乡布隆村低产田改造工程</v>
          </cell>
        </row>
        <row r="118">
          <cell r="I118">
            <v>1</v>
          </cell>
        </row>
        <row r="118">
          <cell r="L118">
            <v>35000</v>
          </cell>
        </row>
        <row r="118">
          <cell r="V118" t="str">
            <v>格当乡桑珍卡村低产田改造工程</v>
          </cell>
        </row>
        <row r="119">
          <cell r="I119">
            <v>1</v>
          </cell>
        </row>
        <row r="119">
          <cell r="L119">
            <v>250250</v>
          </cell>
        </row>
        <row r="119">
          <cell r="V119" t="str">
            <v>达木乡达木村水渠建设</v>
          </cell>
        </row>
        <row r="120">
          <cell r="I120">
            <v>1</v>
          </cell>
        </row>
        <row r="120">
          <cell r="L120">
            <v>8333.33333333326</v>
          </cell>
        </row>
        <row r="120">
          <cell r="V120" t="str">
            <v>墨脱镇仁青崩（自然村）牧场道路建设（门巴族）</v>
          </cell>
        </row>
        <row r="121">
          <cell r="I121">
            <v>1</v>
          </cell>
        </row>
        <row r="121">
          <cell r="L121">
            <v>1666.66666666666</v>
          </cell>
        </row>
        <row r="121">
          <cell r="V121" t="str">
            <v>墨脱镇墨脱（老)村蔬菜大棚网围栏建设（门巴族）</v>
          </cell>
        </row>
        <row r="122">
          <cell r="I122">
            <v>1</v>
          </cell>
        </row>
        <row r="122">
          <cell r="L122">
            <v>3333.33333333331</v>
          </cell>
        </row>
        <row r="122">
          <cell r="V122" t="str">
            <v>帮辛乡根登村常耕地围墙建设     （门巴族）</v>
          </cell>
        </row>
        <row r="123">
          <cell r="I123">
            <v>1</v>
          </cell>
        </row>
        <row r="123">
          <cell r="L123">
            <v>6250</v>
          </cell>
        </row>
        <row r="123">
          <cell r="V123" t="str">
            <v>帮辛乡肯肯村机耕道建设项目（门巴族）</v>
          </cell>
        </row>
        <row r="124">
          <cell r="I124">
            <v>1</v>
          </cell>
        </row>
        <row r="124">
          <cell r="L124">
            <v>7916.66666666663</v>
          </cell>
        </row>
        <row r="124">
          <cell r="V124" t="str">
            <v>甘登乡甘登村牧场道路建设（珞巴族）</v>
          </cell>
        </row>
        <row r="125">
          <cell r="I125">
            <v>1</v>
          </cell>
        </row>
        <row r="125">
          <cell r="L125">
            <v>5833.33333333337</v>
          </cell>
        </row>
        <row r="125">
          <cell r="V125" t="str">
            <v>甘登乡机耕道扩建（门巴族）</v>
          </cell>
        </row>
        <row r="126">
          <cell r="I126">
            <v>1</v>
          </cell>
        </row>
        <row r="126">
          <cell r="L126">
            <v>6666.66666666663</v>
          </cell>
        </row>
        <row r="126">
          <cell r="V126" t="str">
            <v>背崩乡西让村开发达让牧场（门巴族）</v>
          </cell>
        </row>
        <row r="127">
          <cell r="I127">
            <v>1</v>
          </cell>
        </row>
        <row r="127">
          <cell r="L127">
            <v>70000</v>
          </cell>
        </row>
        <row r="127">
          <cell r="V127" t="str">
            <v>墨脱镇柠檬基地饮水及扩建项目</v>
          </cell>
        </row>
        <row r="128">
          <cell r="I128">
            <v>1</v>
          </cell>
        </row>
        <row r="128">
          <cell r="L128">
            <v>57333.3333333333</v>
          </cell>
        </row>
        <row r="128">
          <cell r="V128" t="str">
            <v>德兴乡德果村人畜隔离墙项目</v>
          </cell>
        </row>
        <row r="129">
          <cell r="I129">
            <v>1</v>
          </cell>
        </row>
        <row r="129">
          <cell r="L129">
            <v>46583.3333333333</v>
          </cell>
        </row>
        <row r="129">
          <cell r="V129" t="str">
            <v>背崩乡巴登村永久性围墙建设项目</v>
          </cell>
        </row>
        <row r="130">
          <cell r="I130">
            <v>1</v>
          </cell>
        </row>
        <row r="130">
          <cell r="L130">
            <v>0</v>
          </cell>
        </row>
        <row r="130">
          <cell r="V130" t="str">
            <v>格当乡格当村水磨引水水渠</v>
          </cell>
        </row>
        <row r="131">
          <cell r="I131">
            <v>1</v>
          </cell>
        </row>
        <row r="131">
          <cell r="L131">
            <v>472411.74375</v>
          </cell>
        </row>
        <row r="131">
          <cell r="V131" t="str">
            <v>墨脱县墨脱镇亚让村果果塘茶园业务用房配套项目</v>
          </cell>
        </row>
        <row r="132">
          <cell r="I132">
            <v>1</v>
          </cell>
        </row>
        <row r="132">
          <cell r="L132">
            <v>3187500</v>
          </cell>
        </row>
        <row r="132">
          <cell r="V132" t="str">
            <v>墨脱县茶产业发展资金项目</v>
          </cell>
        </row>
        <row r="133">
          <cell r="I133">
            <v>1</v>
          </cell>
        </row>
        <row r="133">
          <cell r="L133">
            <v>2854583.33333333</v>
          </cell>
        </row>
        <row r="133">
          <cell r="V133" t="str">
            <v>墨脱县农村产业发展配套基础设施建设项目-格当乡德吉村尼木登军民共建茶园生产道路建设项目</v>
          </cell>
        </row>
        <row r="134">
          <cell r="I134">
            <v>1</v>
          </cell>
        </row>
        <row r="134">
          <cell r="L134">
            <v>2493333.33333333</v>
          </cell>
        </row>
        <row r="134">
          <cell r="V134" t="str">
            <v>墨脱县农村产业发展配套基础设施建设项目-德兴乡德果村茶园生产道路建设项目</v>
          </cell>
        </row>
        <row r="135">
          <cell r="I135">
            <v>1</v>
          </cell>
        </row>
        <row r="135">
          <cell r="L135">
            <v>6466666.66666667</v>
          </cell>
        </row>
        <row r="135">
          <cell r="V135" t="str">
            <v>墨脱县加热萨乡兴开产业配套道路项目</v>
          </cell>
        </row>
        <row r="136">
          <cell r="I136">
            <v>1</v>
          </cell>
        </row>
        <row r="136">
          <cell r="L136">
            <v>1841666.66666667</v>
          </cell>
        </row>
        <row r="136">
          <cell r="V136" t="str">
            <v>墨脱县农牧区产业基础设施-背崩乡江新村稻田水利灌溉建设项目</v>
          </cell>
        </row>
        <row r="137">
          <cell r="I137">
            <v>1</v>
          </cell>
        </row>
        <row r="137">
          <cell r="L137">
            <v>2691666.66666667</v>
          </cell>
        </row>
        <row r="137">
          <cell r="V137" t="str">
            <v>墨脱县农牧区产业基础设施-背崩乡地东村稻田水利灌溉建设项目</v>
          </cell>
        </row>
        <row r="138">
          <cell r="I138">
            <v>1</v>
          </cell>
        </row>
        <row r="138">
          <cell r="L138">
            <v>90000</v>
          </cell>
        </row>
        <row r="138">
          <cell r="V138" t="str">
            <v>墨脱县墨脱镇米日村蜜柚种植项目</v>
          </cell>
        </row>
        <row r="139">
          <cell r="I139">
            <v>307.72</v>
          </cell>
        </row>
        <row r="139">
          <cell r="L139">
            <v>734304.666666667</v>
          </cell>
        </row>
        <row r="139">
          <cell r="V139" t="str">
            <v>墨脱县背崩乡地东村农家乐建设项目</v>
          </cell>
        </row>
        <row r="140">
          <cell r="I140">
            <v>44.5</v>
          </cell>
        </row>
        <row r="140">
          <cell r="L140">
            <v>111040.153333333</v>
          </cell>
        </row>
        <row r="140">
          <cell r="V140" t="str">
            <v>墨脱县背崩乡地东村农家乐建设项目</v>
          </cell>
        </row>
        <row r="141">
          <cell r="I141">
            <v>29.7</v>
          </cell>
        </row>
        <row r="141">
          <cell r="L141">
            <v>13220.7633333333</v>
          </cell>
        </row>
        <row r="141">
          <cell r="V141" t="str">
            <v>墨脱县背崩乡地东村农家乐建设项目</v>
          </cell>
        </row>
        <row r="142">
          <cell r="I142">
            <v>1</v>
          </cell>
        </row>
        <row r="142">
          <cell r="L142">
            <v>26298.98</v>
          </cell>
        </row>
        <row r="142">
          <cell r="V142" t="str">
            <v>墨脱县背崩乡地东村农家乐建设项目</v>
          </cell>
        </row>
        <row r="143">
          <cell r="I143">
            <v>1</v>
          </cell>
        </row>
        <row r="143">
          <cell r="L143">
            <v>209679.153333333</v>
          </cell>
        </row>
        <row r="143">
          <cell r="V143" t="str">
            <v>墨脱县背崩乡地东村农家乐建设项目</v>
          </cell>
        </row>
        <row r="144">
          <cell r="I144">
            <v>1</v>
          </cell>
        </row>
        <row r="144">
          <cell r="L144">
            <v>0</v>
          </cell>
        </row>
        <row r="144">
          <cell r="V144" t="str">
            <v>墨脱县背崩乡地东村农家乐建设项目</v>
          </cell>
        </row>
        <row r="145">
          <cell r="I145">
            <v>1914.64</v>
          </cell>
        </row>
        <row r="145">
          <cell r="L145">
            <v>3025941.20270833</v>
          </cell>
        </row>
        <row r="145">
          <cell r="V145" t="str">
            <v>墨脱县格当乡扶贫商住楼建设工程</v>
          </cell>
        </row>
        <row r="146">
          <cell r="I146">
            <v>1914.64</v>
          </cell>
        </row>
        <row r="146">
          <cell r="L146">
            <v>1313333.12870833</v>
          </cell>
        </row>
        <row r="146">
          <cell r="V146" t="str">
            <v>墨脱县格当乡扶贫商住楼建设工程</v>
          </cell>
        </row>
        <row r="147">
          <cell r="I147">
            <v>1914.64</v>
          </cell>
        </row>
        <row r="147">
          <cell r="L147">
            <v>332754.203833333</v>
          </cell>
        </row>
        <row r="147">
          <cell r="V147" t="str">
            <v>墨脱县格当乡扶贫商住楼建设工程</v>
          </cell>
        </row>
        <row r="148">
          <cell r="I148">
            <v>831.54</v>
          </cell>
        </row>
        <row r="148">
          <cell r="L148">
            <v>95920.75575</v>
          </cell>
        </row>
        <row r="148">
          <cell r="V148" t="str">
            <v>墨脱县格当乡扶贫商住楼建设工程</v>
          </cell>
        </row>
        <row r="149">
          <cell r="I149">
            <v>371.3</v>
          </cell>
        </row>
        <row r="149">
          <cell r="L149">
            <v>112992.74475</v>
          </cell>
        </row>
        <row r="149">
          <cell r="V149" t="str">
            <v>墨脱县格当乡扶贫商住楼建设工程</v>
          </cell>
        </row>
        <row r="150">
          <cell r="I150">
            <v>624.68</v>
          </cell>
        </row>
        <row r="150">
          <cell r="L150">
            <v>14451.6370833333</v>
          </cell>
        </row>
        <row r="150">
          <cell r="V150" t="str">
            <v>墨脱县格当乡扶贫商住楼建设工程</v>
          </cell>
        </row>
        <row r="151">
          <cell r="I151">
            <v>252</v>
          </cell>
        </row>
        <row r="151">
          <cell r="L151">
            <v>30054.6421666667</v>
          </cell>
        </row>
        <row r="151">
          <cell r="V151" t="str">
            <v>墨脱县格当乡扶贫商住楼建设工程</v>
          </cell>
        </row>
        <row r="152">
          <cell r="I152">
            <v>143.45</v>
          </cell>
        </row>
        <row r="152">
          <cell r="L152">
            <v>3652.60991666667</v>
          </cell>
        </row>
        <row r="152">
          <cell r="V152" t="str">
            <v>墨脱县格当乡扶贫商住楼建设工程</v>
          </cell>
        </row>
        <row r="153">
          <cell r="I153">
            <v>1</v>
          </cell>
        </row>
        <row r="153">
          <cell r="L153">
            <v>116168.929</v>
          </cell>
        </row>
        <row r="153">
          <cell r="V153" t="str">
            <v>墨脱县格当乡扶贫商住楼建设工程</v>
          </cell>
        </row>
        <row r="154">
          <cell r="I154">
            <v>105.37</v>
          </cell>
        </row>
        <row r="154">
          <cell r="L154">
            <v>48913.231</v>
          </cell>
        </row>
        <row r="154">
          <cell r="V154" t="str">
            <v>墨脱县格当乡扶贫商住楼建设工程</v>
          </cell>
        </row>
        <row r="155">
          <cell r="I155">
            <v>1823.44</v>
          </cell>
        </row>
        <row r="155">
          <cell r="L155">
            <v>2710722.924</v>
          </cell>
        </row>
        <row r="155">
          <cell r="V155" t="str">
            <v>墨脱县达木乡扶贫商住楼建设工程</v>
          </cell>
        </row>
        <row r="156">
          <cell r="I156">
            <v>1823.44</v>
          </cell>
        </row>
        <row r="156">
          <cell r="L156">
            <v>1322148.611</v>
          </cell>
        </row>
        <row r="156">
          <cell r="V156" t="str">
            <v>墨脱县达木乡扶贫商住楼建设工程</v>
          </cell>
        </row>
        <row r="157">
          <cell r="I157">
            <v>1823.44</v>
          </cell>
        </row>
        <row r="157">
          <cell r="L157">
            <v>317450.462</v>
          </cell>
        </row>
        <row r="157">
          <cell r="V157" t="str">
            <v>墨脱县达木乡扶贫商住楼建设工程</v>
          </cell>
        </row>
        <row r="158">
          <cell r="I158">
            <v>555.02</v>
          </cell>
        </row>
        <row r="158">
          <cell r="L158">
            <v>69025.392</v>
          </cell>
        </row>
        <row r="158">
          <cell r="V158" t="str">
            <v>墨脱县达木乡扶贫商住楼建设工程</v>
          </cell>
        </row>
        <row r="159">
          <cell r="I159">
            <v>662.82</v>
          </cell>
        </row>
        <row r="159">
          <cell r="L159">
            <v>206648.24</v>
          </cell>
        </row>
        <row r="159">
          <cell r="V159" t="str">
            <v>墨脱县达木乡扶贫商住楼建设工程</v>
          </cell>
        </row>
        <row r="160">
          <cell r="I160">
            <v>1824.68</v>
          </cell>
        </row>
        <row r="160">
          <cell r="L160">
            <v>79606.002</v>
          </cell>
        </row>
        <row r="160">
          <cell r="V160" t="str">
            <v>墨脱县达木乡扶贫商住楼建设工程</v>
          </cell>
        </row>
        <row r="161">
          <cell r="I161">
            <v>180</v>
          </cell>
        </row>
        <row r="161">
          <cell r="L161">
            <v>23151.108</v>
          </cell>
        </row>
        <row r="161">
          <cell r="V161" t="str">
            <v>墨脱县达木乡扶贫商住楼建设工程</v>
          </cell>
        </row>
        <row r="162">
          <cell r="I162">
            <v>143.45</v>
          </cell>
        </row>
        <row r="162">
          <cell r="L162">
            <v>3936.972</v>
          </cell>
        </row>
        <row r="162">
          <cell r="V162" t="str">
            <v>墨脱县达木乡扶贫商住楼建设工程</v>
          </cell>
        </row>
        <row r="163">
          <cell r="I163">
            <v>40.7</v>
          </cell>
        </row>
        <row r="163">
          <cell r="L163">
            <v>4921.216</v>
          </cell>
        </row>
        <row r="163">
          <cell r="V163" t="str">
            <v>墨脱县达木乡扶贫商住楼建设工程</v>
          </cell>
        </row>
        <row r="164">
          <cell r="I164">
            <v>1</v>
          </cell>
        </row>
        <row r="164">
          <cell r="L164">
            <v>113401.912</v>
          </cell>
        </row>
        <row r="164">
          <cell r="V164" t="str">
            <v>墨脱县达木乡扶贫商住楼建设工程</v>
          </cell>
        </row>
        <row r="165">
          <cell r="I165">
            <v>1608.88</v>
          </cell>
        </row>
        <row r="165">
          <cell r="L165">
            <v>2497217.19108333</v>
          </cell>
        </row>
        <row r="165">
          <cell r="V165" t="str">
            <v>墨脱县背崩乡扶贫商住楼建设工程</v>
          </cell>
        </row>
        <row r="166">
          <cell r="I166">
            <v>1608.88</v>
          </cell>
        </row>
        <row r="166">
          <cell r="L166">
            <v>1217880.11420833</v>
          </cell>
        </row>
        <row r="166">
          <cell r="V166" t="str">
            <v>墨脱县背崩乡扶贫商住楼建设工程</v>
          </cell>
        </row>
        <row r="167">
          <cell r="I167">
            <v>1609.88</v>
          </cell>
        </row>
        <row r="167">
          <cell r="L167">
            <v>322062.673291667</v>
          </cell>
        </row>
        <row r="167">
          <cell r="V167" t="str">
            <v>墨脱县背崩乡扶贫商住楼建设工程</v>
          </cell>
        </row>
        <row r="168">
          <cell r="I168">
            <v>265.33</v>
          </cell>
        </row>
        <row r="168">
          <cell r="L168">
            <v>34957.6616666667</v>
          </cell>
        </row>
        <row r="168">
          <cell r="V168" t="str">
            <v>墨脱县背崩乡扶贫商住楼建设工程</v>
          </cell>
        </row>
        <row r="169">
          <cell r="I169">
            <v>573.8</v>
          </cell>
        </row>
        <row r="169">
          <cell r="L169">
            <v>174062.847</v>
          </cell>
        </row>
        <row r="169">
          <cell r="V169" t="str">
            <v>墨脱县背崩乡扶贫商住楼建设工程</v>
          </cell>
        </row>
        <row r="170">
          <cell r="I170">
            <v>2324.68</v>
          </cell>
        </row>
        <row r="170">
          <cell r="L170">
            <v>105399.483583333</v>
          </cell>
        </row>
        <row r="170">
          <cell r="V170" t="str">
            <v>墨脱县背崩乡扶贫商住楼建设工程</v>
          </cell>
        </row>
        <row r="171">
          <cell r="I171">
            <v>81.12</v>
          </cell>
        </row>
        <row r="171">
          <cell r="L171">
            <v>10428.3555833333</v>
          </cell>
        </row>
        <row r="171">
          <cell r="V171" t="str">
            <v>墨脱县背崩乡扶贫商住楼建设工程</v>
          </cell>
        </row>
        <row r="172">
          <cell r="I172">
            <v>1</v>
          </cell>
        </row>
        <row r="172">
          <cell r="L172">
            <v>84288.3136666667</v>
          </cell>
        </row>
        <row r="172">
          <cell r="V172" t="str">
            <v>墨脱县背崩乡扶贫商住楼建设工程</v>
          </cell>
        </row>
        <row r="173">
          <cell r="I173">
            <v>4500</v>
          </cell>
        </row>
        <row r="173">
          <cell r="L173">
            <v>0</v>
          </cell>
        </row>
        <row r="173">
          <cell r="V173" t="str">
            <v>墨脱县格当乡曲那塘茶叶种植项目</v>
          </cell>
        </row>
        <row r="174">
          <cell r="I174">
            <v>18000</v>
          </cell>
        </row>
        <row r="174">
          <cell r="L174">
            <v>0</v>
          </cell>
        </row>
        <row r="174">
          <cell r="V174" t="str">
            <v>墨脱县格当乡曲那塘茶叶种植项目</v>
          </cell>
        </row>
        <row r="175">
          <cell r="I175">
            <v>600000</v>
          </cell>
        </row>
        <row r="175">
          <cell r="L175">
            <v>0</v>
          </cell>
        </row>
        <row r="175">
          <cell r="V175" t="str">
            <v>墨脱县格当乡曲那塘茶叶种植项目</v>
          </cell>
        </row>
        <row r="176">
          <cell r="I176">
            <v>300</v>
          </cell>
        </row>
        <row r="176">
          <cell r="L176">
            <v>0</v>
          </cell>
        </row>
        <row r="176">
          <cell r="V176" t="str">
            <v>墨脱县格当乡曲那塘茶叶种植项目</v>
          </cell>
        </row>
        <row r="177">
          <cell r="I177">
            <v>2</v>
          </cell>
        </row>
        <row r="177">
          <cell r="L177">
            <v>0</v>
          </cell>
        </row>
        <row r="177">
          <cell r="V177" t="str">
            <v>墨脱县格当乡曲那塘茶叶种植项目</v>
          </cell>
        </row>
        <row r="178">
          <cell r="I178">
            <v>21760</v>
          </cell>
        </row>
        <row r="178">
          <cell r="L178">
            <v>839834.74575</v>
          </cell>
        </row>
        <row r="178">
          <cell r="V178" t="str">
            <v>墨脱县格当乡曲那塘茶叶种植项目</v>
          </cell>
        </row>
        <row r="179">
          <cell r="I179">
            <v>1</v>
          </cell>
        </row>
        <row r="179">
          <cell r="L179">
            <v>4824.41575</v>
          </cell>
        </row>
        <row r="179">
          <cell r="V179" t="str">
            <v>墨脱县格当乡曲那塘茶叶种植项目</v>
          </cell>
        </row>
        <row r="180">
          <cell r="I180">
            <v>1</v>
          </cell>
        </row>
        <row r="180">
          <cell r="L180">
            <v>3859.53516666667</v>
          </cell>
        </row>
        <row r="180">
          <cell r="V180" t="str">
            <v>墨脱县格当乡曲那塘茶叶种植项目</v>
          </cell>
        </row>
        <row r="181">
          <cell r="I181">
            <v>50</v>
          </cell>
        </row>
        <row r="181">
          <cell r="L181">
            <v>48244.1831666667</v>
          </cell>
        </row>
        <row r="181">
          <cell r="V181" t="str">
            <v>墨脱县格当乡曲那塘茶叶种植项目</v>
          </cell>
        </row>
        <row r="182">
          <cell r="I182">
            <v>1700.08</v>
          </cell>
        </row>
        <row r="182">
          <cell r="L182">
            <v>690050.95075</v>
          </cell>
        </row>
        <row r="182">
          <cell r="V182" t="str">
            <v>墨脱县加热萨乡久当卡搬迁安置点蔬菜大棚、猪舍及牛舍建设项目</v>
          </cell>
        </row>
        <row r="183">
          <cell r="I183">
            <v>962.56</v>
          </cell>
        </row>
        <row r="183">
          <cell r="L183">
            <v>801878.61825</v>
          </cell>
        </row>
        <row r="183">
          <cell r="V183" t="str">
            <v>墨脱县加热萨乡久当卡搬迁安置点蔬菜大棚、猪舍及牛舍建设项目</v>
          </cell>
        </row>
        <row r="184">
          <cell r="I184">
            <v>504.68</v>
          </cell>
        </row>
        <row r="184">
          <cell r="L184">
            <v>571799.26825</v>
          </cell>
        </row>
        <row r="184">
          <cell r="V184" t="str">
            <v>墨脱县加热萨乡久当卡搬迁安置点蔬菜大棚、猪舍及牛舍建设项目</v>
          </cell>
        </row>
        <row r="185">
          <cell r="I185">
            <v>187</v>
          </cell>
        </row>
        <row r="185">
          <cell r="L185">
            <v>49333.90175</v>
          </cell>
        </row>
        <row r="185">
          <cell r="V185" t="str">
            <v>墨脱县加热萨乡久当卡搬迁安置点蔬菜大棚、猪舍及牛舍建设项目</v>
          </cell>
        </row>
        <row r="186">
          <cell r="I186">
            <v>360</v>
          </cell>
        </row>
        <row r="186">
          <cell r="L186">
            <v>65113.27025</v>
          </cell>
        </row>
        <row r="186">
          <cell r="V186" t="str">
            <v>墨脱县加热萨乡久当卡搬迁安置点蔬菜大棚、猪舍及牛舍建设项目</v>
          </cell>
        </row>
        <row r="187">
          <cell r="I187">
            <v>1809.5</v>
          </cell>
        </row>
        <row r="187">
          <cell r="L187">
            <v>327312.67225</v>
          </cell>
        </row>
        <row r="187">
          <cell r="V187" t="str">
            <v>墨脱县加热萨乡久当卡搬迁安置点蔬菜大棚、猪舍及牛舍建设项目</v>
          </cell>
        </row>
        <row r="188">
          <cell r="I188">
            <v>1223.09</v>
          </cell>
        </row>
        <row r="188">
          <cell r="L188">
            <v>591944.46225</v>
          </cell>
        </row>
        <row r="188">
          <cell r="V188" t="str">
            <v>墨脱县加热萨乡久当卡搬迁安置点蔬菜大棚、猪舍及牛舍建设项目</v>
          </cell>
        </row>
        <row r="189">
          <cell r="I189">
            <v>1</v>
          </cell>
        </row>
        <row r="189">
          <cell r="L189">
            <v>189664.2215</v>
          </cell>
        </row>
        <row r="189">
          <cell r="V189" t="str">
            <v>墨脱县加热萨乡久当卡搬迁安置点蔬菜大棚、猪舍及牛舍建设项目</v>
          </cell>
        </row>
        <row r="190">
          <cell r="I190">
            <v>1</v>
          </cell>
        </row>
        <row r="190">
          <cell r="L190">
            <v>27317.63475</v>
          </cell>
        </row>
        <row r="190">
          <cell r="V190" t="str">
            <v>墨脱县加热萨乡久当卡搬迁安置点蔬菜大棚、猪舍及牛舍建设项目</v>
          </cell>
        </row>
        <row r="191">
          <cell r="I191">
            <v>569.59</v>
          </cell>
        </row>
        <row r="191">
          <cell r="L191">
            <v>11595200.0358333</v>
          </cell>
        </row>
        <row r="191">
          <cell r="V191" t="str">
            <v>墨脱县背崩乡格林村茶旅融合产业发展项目</v>
          </cell>
        </row>
        <row r="192">
          <cell r="I192">
            <v>206.97</v>
          </cell>
        </row>
        <row r="192">
          <cell r="L192">
            <v>0</v>
          </cell>
        </row>
        <row r="192">
          <cell r="V192" t="str">
            <v>墨脱县背崩乡格林村茶旅融合产业发展项目</v>
          </cell>
        </row>
        <row r="193">
          <cell r="I193">
            <v>201.08</v>
          </cell>
        </row>
        <row r="193">
          <cell r="L193">
            <v>0</v>
          </cell>
        </row>
        <row r="193">
          <cell r="V193" t="str">
            <v>墨脱县背崩乡格林村茶旅融合产业发展项目</v>
          </cell>
        </row>
        <row r="194">
          <cell r="I194">
            <v>1</v>
          </cell>
        </row>
        <row r="194">
          <cell r="L194">
            <v>0</v>
          </cell>
        </row>
        <row r="194">
          <cell r="V194" t="str">
            <v>墨脱县背崩乡格林村茶旅融合产业发展项目</v>
          </cell>
        </row>
        <row r="195">
          <cell r="I195">
            <v>16.45</v>
          </cell>
        </row>
        <row r="195">
          <cell r="L195">
            <v>0</v>
          </cell>
        </row>
        <row r="195">
          <cell r="V195" t="str">
            <v>墨脱县背崩乡格林村茶旅融合产业发展项目</v>
          </cell>
        </row>
        <row r="196">
          <cell r="I196">
            <v>2028.24</v>
          </cell>
        </row>
        <row r="196">
          <cell r="L196">
            <v>0</v>
          </cell>
        </row>
        <row r="196">
          <cell r="V196" t="str">
            <v>墨脱县背崩乡格林村茶旅融合产业发展项目</v>
          </cell>
        </row>
        <row r="197">
          <cell r="I197">
            <v>1</v>
          </cell>
        </row>
        <row r="197">
          <cell r="L197">
            <v>0</v>
          </cell>
        </row>
        <row r="197">
          <cell r="V197" t="str">
            <v>墨脱县背崩乡格林村茶旅融合产业发展项目</v>
          </cell>
        </row>
        <row r="198">
          <cell r="I198">
            <v>180.15</v>
          </cell>
        </row>
        <row r="198">
          <cell r="L198">
            <v>0</v>
          </cell>
        </row>
        <row r="198">
          <cell r="V198" t="str">
            <v>墨脱县背崩乡格林村茶旅融合产业发展项目</v>
          </cell>
        </row>
        <row r="199">
          <cell r="I199">
            <v>59.4</v>
          </cell>
        </row>
        <row r="199">
          <cell r="L199">
            <v>0</v>
          </cell>
        </row>
        <row r="199">
          <cell r="V199" t="str">
            <v>墨脱县背崩乡格林村茶旅融合产业发展项目</v>
          </cell>
        </row>
        <row r="200">
          <cell r="I200">
            <v>4550.13</v>
          </cell>
        </row>
        <row r="200">
          <cell r="L200">
            <v>0</v>
          </cell>
        </row>
        <row r="200">
          <cell r="V200" t="str">
            <v>墨脱县背崩乡格林村茶旅融合产业发展项目</v>
          </cell>
        </row>
        <row r="201">
          <cell r="I201">
            <v>2</v>
          </cell>
        </row>
        <row r="201">
          <cell r="L201">
            <v>0</v>
          </cell>
        </row>
        <row r="201">
          <cell r="V201" t="str">
            <v>墨脱县背崩乡格林村茶旅融合产业发展项目</v>
          </cell>
        </row>
        <row r="202">
          <cell r="I202">
            <v>741.55</v>
          </cell>
        </row>
        <row r="202">
          <cell r="L202">
            <v>0</v>
          </cell>
        </row>
        <row r="202">
          <cell r="V202" t="str">
            <v>墨脱县背崩乡格林村茶旅融合产业发展项目</v>
          </cell>
        </row>
        <row r="203">
          <cell r="I203">
            <v>1</v>
          </cell>
        </row>
        <row r="203">
          <cell r="L203">
            <v>0</v>
          </cell>
        </row>
        <row r="203">
          <cell r="V203" t="str">
            <v>墨脱县背崩乡格林村茶旅融合产业发展项目</v>
          </cell>
        </row>
        <row r="204">
          <cell r="I204">
            <v>900.51</v>
          </cell>
        </row>
        <row r="204">
          <cell r="L204">
            <v>0</v>
          </cell>
        </row>
        <row r="204">
          <cell r="V204" t="str">
            <v>墨脱县背崩乡格林村茶旅融合产业发展项目</v>
          </cell>
        </row>
        <row r="205">
          <cell r="I205">
            <v>145.11</v>
          </cell>
        </row>
        <row r="205">
          <cell r="L205">
            <v>0</v>
          </cell>
        </row>
        <row r="205">
          <cell r="V205" t="str">
            <v>墨脱县背崩乡格林村茶旅融合产业发展项目</v>
          </cell>
        </row>
        <row r="206">
          <cell r="I206">
            <v>654.34</v>
          </cell>
        </row>
        <row r="206">
          <cell r="L206">
            <v>0</v>
          </cell>
        </row>
        <row r="206">
          <cell r="V206" t="str">
            <v>墨脱县背崩乡格林村茶旅融合产业发展项目</v>
          </cell>
        </row>
        <row r="207">
          <cell r="I207">
            <v>104.59</v>
          </cell>
        </row>
        <row r="207">
          <cell r="L207">
            <v>0</v>
          </cell>
        </row>
        <row r="207">
          <cell r="V207" t="str">
            <v>墨脱县背崩乡格林村茶旅融合产业发展项目</v>
          </cell>
        </row>
        <row r="208">
          <cell r="I208">
            <v>817.54</v>
          </cell>
        </row>
        <row r="208">
          <cell r="L208">
            <v>0</v>
          </cell>
        </row>
        <row r="208">
          <cell r="V208" t="str">
            <v>墨脱县背崩乡格林村茶旅融合产业发展项目</v>
          </cell>
        </row>
        <row r="209">
          <cell r="I209">
            <v>78.74</v>
          </cell>
        </row>
        <row r="209">
          <cell r="L209">
            <v>0</v>
          </cell>
        </row>
        <row r="209">
          <cell r="V209" t="str">
            <v>墨脱县背崩乡格林村茶旅融合产业发展项目</v>
          </cell>
        </row>
        <row r="210">
          <cell r="I210">
            <v>50</v>
          </cell>
        </row>
        <row r="210">
          <cell r="L210">
            <v>0</v>
          </cell>
        </row>
        <row r="210">
          <cell r="V210" t="str">
            <v>墨脱县背崩乡格林村茶旅融合产业发展项目</v>
          </cell>
        </row>
        <row r="211">
          <cell r="I211">
            <v>8</v>
          </cell>
        </row>
        <row r="211">
          <cell r="L211">
            <v>0</v>
          </cell>
        </row>
        <row r="211">
          <cell r="V211" t="str">
            <v>墨脱县背崩乡格林村茶旅融合产业发展项目</v>
          </cell>
        </row>
        <row r="212">
          <cell r="I212">
            <v>798.66</v>
          </cell>
        </row>
        <row r="212">
          <cell r="L212">
            <v>1776226.5949291</v>
          </cell>
        </row>
        <row r="212">
          <cell r="V212" t="str">
            <v>墨脱县格当乡菌种厂和产品初加工厂项目</v>
          </cell>
        </row>
        <row r="213">
          <cell r="I213">
            <v>396.72</v>
          </cell>
        </row>
        <row r="213">
          <cell r="L213">
            <v>100243.532095585</v>
          </cell>
        </row>
        <row r="213">
          <cell r="V213" t="str">
            <v>墨脱县格当乡菌种厂和产品初加工厂项目</v>
          </cell>
        </row>
        <row r="214">
          <cell r="I214">
            <v>79.62</v>
          </cell>
        </row>
        <row r="214">
          <cell r="L214">
            <v>1557.78604655143</v>
          </cell>
        </row>
        <row r="214">
          <cell r="V214" t="str">
            <v>墨脱县格当乡菌种厂和产品初加工厂项目</v>
          </cell>
        </row>
        <row r="215">
          <cell r="I215">
            <v>210.48</v>
          </cell>
        </row>
        <row r="215">
          <cell r="L215">
            <v>117145.510700667</v>
          </cell>
        </row>
        <row r="215">
          <cell r="V215" t="str">
            <v>墨脱县格当乡菌种厂和产品初加工厂项目</v>
          </cell>
        </row>
        <row r="216">
          <cell r="I216">
            <v>1</v>
          </cell>
        </row>
        <row r="216">
          <cell r="L216">
            <v>67179.5232575304</v>
          </cell>
        </row>
        <row r="216">
          <cell r="V216" t="str">
            <v>墨脱县格当乡菌种厂和产品初加工厂项目</v>
          </cell>
        </row>
        <row r="217">
          <cell r="I217">
            <v>1</v>
          </cell>
        </row>
        <row r="217">
          <cell r="L217">
            <v>47746.1423268013</v>
          </cell>
        </row>
        <row r="217">
          <cell r="V217" t="str">
            <v>墨脱县格当乡菌种厂和产品初加工厂项目</v>
          </cell>
        </row>
        <row r="218">
          <cell r="I218">
            <v>1</v>
          </cell>
        </row>
        <row r="218">
          <cell r="L218">
            <v>4206.02232568886</v>
          </cell>
        </row>
        <row r="218">
          <cell r="V218" t="str">
            <v>墨脱县格当乡菌种厂和产品初加工厂项目</v>
          </cell>
        </row>
        <row r="219">
          <cell r="I219">
            <v>809.2</v>
          </cell>
        </row>
        <row r="219">
          <cell r="L219">
            <v>2747398.19829167</v>
          </cell>
        </row>
        <row r="219">
          <cell r="V219" t="str">
            <v>墨脱县背崩乡地东村边境旅游产业项目</v>
          </cell>
        </row>
        <row r="220">
          <cell r="I220">
            <v>1</v>
          </cell>
        </row>
        <row r="220">
          <cell r="L220">
            <v>131569.199458333</v>
          </cell>
        </row>
        <row r="220">
          <cell r="V220" t="str">
            <v>墨脱县背崩乡地东村边境旅游产业项目</v>
          </cell>
        </row>
        <row r="221">
          <cell r="I221">
            <v>1</v>
          </cell>
        </row>
        <row r="221">
          <cell r="L221">
            <v>199807.408291667</v>
          </cell>
        </row>
        <row r="221">
          <cell r="V221" t="str">
            <v>墨脱县背崩乡地东村边境旅游产业项目</v>
          </cell>
        </row>
        <row r="222">
          <cell r="I222">
            <v>1</v>
          </cell>
        </row>
        <row r="222">
          <cell r="L222">
            <v>640000</v>
          </cell>
        </row>
        <row r="222">
          <cell r="V222" t="str">
            <v>墨脱县德兴乡荷扎村蜜柚基地提质增效项目</v>
          </cell>
        </row>
        <row r="223">
          <cell r="I223">
            <v>551.46</v>
          </cell>
        </row>
        <row r="223">
          <cell r="L223">
            <v>2808443.330875</v>
          </cell>
        </row>
        <row r="223">
          <cell r="V223" t="str">
            <v>墨脱县背崩乡西让村BJ旅游产业项目</v>
          </cell>
        </row>
        <row r="224">
          <cell r="I224">
            <v>358.31</v>
          </cell>
        </row>
        <row r="224">
          <cell r="L224">
            <v>83795.8333333333</v>
          </cell>
        </row>
        <row r="224">
          <cell r="V224" t="str">
            <v>墨脱县背崩乡西让村BJ旅游产业项目</v>
          </cell>
        </row>
        <row r="225">
          <cell r="I225">
            <v>102.12</v>
          </cell>
        </row>
        <row r="225">
          <cell r="L225">
            <v>6077.5</v>
          </cell>
        </row>
        <row r="225">
          <cell r="V225" t="str">
            <v>墨脱县背崩乡西让村BJ旅游产业项目</v>
          </cell>
        </row>
        <row r="226">
          <cell r="I226">
            <v>118.94</v>
          </cell>
        </row>
        <row r="226">
          <cell r="L226">
            <v>136099.166666667</v>
          </cell>
        </row>
        <row r="226">
          <cell r="V226" t="str">
            <v>墨脱县背崩乡西让村BJ旅游产业项目</v>
          </cell>
        </row>
        <row r="227">
          <cell r="I227">
            <v>247.98</v>
          </cell>
        </row>
        <row r="227">
          <cell r="L227">
            <v>672456.583333333</v>
          </cell>
        </row>
        <row r="227">
          <cell r="V227" t="str">
            <v>墨脱县墨脱镇亚东村BJ旅游产业项目</v>
          </cell>
        </row>
        <row r="228">
          <cell r="I228">
            <v>87.4</v>
          </cell>
        </row>
        <row r="228">
          <cell r="L228">
            <v>679074.166666667</v>
          </cell>
        </row>
        <row r="228">
          <cell r="V228" t="str">
            <v>墨脱县墨脱镇亚东村BJ旅游产业项目</v>
          </cell>
        </row>
        <row r="229">
          <cell r="I229">
            <v>71.66</v>
          </cell>
        </row>
        <row r="229">
          <cell r="L229">
            <v>631664.916666667</v>
          </cell>
        </row>
        <row r="229">
          <cell r="V229" t="str">
            <v>墨脱县墨脱镇亚东村BJ旅游产业项目</v>
          </cell>
        </row>
        <row r="230">
          <cell r="I230">
            <v>805.37</v>
          </cell>
        </row>
        <row r="230">
          <cell r="L230">
            <v>343324.333333333</v>
          </cell>
        </row>
        <row r="230">
          <cell r="V230" t="str">
            <v>墨脱县墨脱镇亚东村BJ旅游产业项目</v>
          </cell>
        </row>
        <row r="231">
          <cell r="I231">
            <v>4</v>
          </cell>
        </row>
        <row r="231">
          <cell r="L231">
            <v>15750</v>
          </cell>
        </row>
        <row r="231">
          <cell r="V231" t="str">
            <v>墨脱县墨脱镇亚东村BJ旅游产业项目</v>
          </cell>
        </row>
        <row r="232">
          <cell r="I232">
            <v>35.7</v>
          </cell>
        </row>
        <row r="232">
          <cell r="L232">
            <v>49416.6666666667</v>
          </cell>
        </row>
        <row r="232">
          <cell r="V232" t="str">
            <v>墨脱县墨脱镇亚东村BJ旅游产业项目</v>
          </cell>
        </row>
        <row r="233">
          <cell r="I233">
            <v>52.95</v>
          </cell>
        </row>
        <row r="233">
          <cell r="L233">
            <v>79083.3333333333</v>
          </cell>
        </row>
        <row r="233">
          <cell r="V233" t="str">
            <v>墨脱县墨脱镇亚东村BJ旅游产业项目</v>
          </cell>
        </row>
        <row r="234">
          <cell r="I234">
            <v>1403.77</v>
          </cell>
        </row>
        <row r="234">
          <cell r="L234">
            <v>68833.3333333333</v>
          </cell>
        </row>
        <row r="234">
          <cell r="V234" t="str">
            <v>墨脱县墨脱镇亚东村BJ旅游产业项目</v>
          </cell>
        </row>
        <row r="235">
          <cell r="I235">
            <v>2434.62</v>
          </cell>
        </row>
        <row r="235">
          <cell r="L235">
            <v>253750</v>
          </cell>
        </row>
        <row r="235">
          <cell r="V235" t="str">
            <v>墨脱县墨脱镇亚东村BJ旅游产业项目</v>
          </cell>
        </row>
        <row r="236">
          <cell r="I236">
            <v>24</v>
          </cell>
        </row>
        <row r="236">
          <cell r="L236">
            <v>15333.3333333333</v>
          </cell>
        </row>
        <row r="236">
          <cell r="V236" t="str">
            <v>墨脱县墨脱镇亚东村BJ旅游产业项目</v>
          </cell>
        </row>
        <row r="237">
          <cell r="I237">
            <v>40</v>
          </cell>
        </row>
        <row r="237">
          <cell r="L237">
            <v>4800</v>
          </cell>
        </row>
        <row r="237">
          <cell r="V237" t="str">
            <v>墨脱县墨脱镇亚东村BJ旅游产业项目</v>
          </cell>
        </row>
        <row r="238">
          <cell r="I238">
            <v>12</v>
          </cell>
        </row>
        <row r="238">
          <cell r="L238">
            <v>3600</v>
          </cell>
        </row>
        <row r="238">
          <cell r="V238" t="str">
            <v>墨脱县墨脱镇亚东村BJ旅游产业项目</v>
          </cell>
        </row>
        <row r="239">
          <cell r="I239">
            <v>15</v>
          </cell>
        </row>
        <row r="239">
          <cell r="L239">
            <v>624629.9875</v>
          </cell>
        </row>
        <row r="239">
          <cell r="V239" t="str">
            <v>墨脱县达木乡茶禽养殖项目</v>
          </cell>
        </row>
        <row r="240">
          <cell r="I240">
            <v>680</v>
          </cell>
        </row>
        <row r="240">
          <cell r="L240">
            <v>0</v>
          </cell>
        </row>
        <row r="240">
          <cell r="V240" t="str">
            <v>墨脱县达木乡茶禽养殖项目</v>
          </cell>
        </row>
        <row r="241">
          <cell r="I241">
            <v>105</v>
          </cell>
        </row>
        <row r="241">
          <cell r="L241">
            <v>0</v>
          </cell>
        </row>
        <row r="241">
          <cell r="V241" t="str">
            <v>墨脱县达木乡茶禽养殖项目</v>
          </cell>
        </row>
        <row r="242">
          <cell r="I242">
            <v>9</v>
          </cell>
        </row>
        <row r="242">
          <cell r="L242">
            <v>0</v>
          </cell>
        </row>
        <row r="242">
          <cell r="V242" t="str">
            <v>墨脱县达木乡茶禽养殖项目</v>
          </cell>
        </row>
        <row r="243">
          <cell r="I243">
            <v>900</v>
          </cell>
        </row>
        <row r="243">
          <cell r="L243">
            <v>0</v>
          </cell>
        </row>
        <row r="243">
          <cell r="V243" t="str">
            <v>墨脱县达木乡茶禽养殖项目</v>
          </cell>
        </row>
        <row r="244">
          <cell r="I244">
            <v>100</v>
          </cell>
        </row>
        <row r="244">
          <cell r="L244">
            <v>0</v>
          </cell>
        </row>
        <row r="244">
          <cell r="V244" t="str">
            <v>墨脱县达木乡茶禽养殖项目</v>
          </cell>
        </row>
        <row r="245">
          <cell r="I245">
            <v>100</v>
          </cell>
        </row>
        <row r="245">
          <cell r="L245">
            <v>0</v>
          </cell>
        </row>
        <row r="245">
          <cell r="V245" t="str">
            <v>墨脱县达木乡茶禽养殖项目</v>
          </cell>
        </row>
        <row r="246">
          <cell r="I246">
            <v>1</v>
          </cell>
        </row>
        <row r="246">
          <cell r="L246">
            <v>0</v>
          </cell>
        </row>
        <row r="246">
          <cell r="V246" t="str">
            <v>墨脱县达木乡茶禽养殖项目</v>
          </cell>
        </row>
        <row r="247">
          <cell r="I247">
            <v>40</v>
          </cell>
        </row>
        <row r="247">
          <cell r="L247">
            <v>0</v>
          </cell>
        </row>
        <row r="247">
          <cell r="V247" t="str">
            <v>墨脱县达木乡茶禽养殖项目</v>
          </cell>
        </row>
        <row r="248">
          <cell r="I248">
            <v>700</v>
          </cell>
        </row>
        <row r="248">
          <cell r="L248">
            <v>0</v>
          </cell>
        </row>
        <row r="248">
          <cell r="V248" t="str">
            <v>墨脱县达木乡茶禽养殖项目</v>
          </cell>
        </row>
        <row r="249">
          <cell r="I249">
            <v>800</v>
          </cell>
        </row>
        <row r="249">
          <cell r="L249">
            <v>0</v>
          </cell>
        </row>
        <row r="249">
          <cell r="V249" t="str">
            <v>墨脱县达木乡茶禽养殖项目</v>
          </cell>
        </row>
        <row r="250">
          <cell r="I250">
            <v>9</v>
          </cell>
        </row>
        <row r="250">
          <cell r="L250">
            <v>0</v>
          </cell>
        </row>
        <row r="250">
          <cell r="V250" t="str">
            <v>墨脱县达木乡茶禽养殖项目</v>
          </cell>
        </row>
        <row r="251">
          <cell r="I251">
            <v>30</v>
          </cell>
        </row>
        <row r="251">
          <cell r="L251">
            <v>0</v>
          </cell>
        </row>
        <row r="251">
          <cell r="V251" t="str">
            <v>墨脱县达木乡茶禽养殖项目</v>
          </cell>
        </row>
        <row r="252">
          <cell r="I252">
            <v>900</v>
          </cell>
        </row>
        <row r="252">
          <cell r="L252">
            <v>0</v>
          </cell>
        </row>
        <row r="252">
          <cell r="V252" t="str">
            <v>墨脱县达木乡茶禽养殖项目</v>
          </cell>
        </row>
        <row r="253">
          <cell r="I253">
            <v>50</v>
          </cell>
        </row>
        <row r="253">
          <cell r="L253">
            <v>0</v>
          </cell>
        </row>
        <row r="253">
          <cell r="V253" t="str">
            <v>墨脱县达木乡茶禽养殖项目</v>
          </cell>
        </row>
        <row r="254">
          <cell r="I254">
            <v>50</v>
          </cell>
        </row>
        <row r="254">
          <cell r="L254">
            <v>0</v>
          </cell>
        </row>
        <row r="254">
          <cell r="V254" t="str">
            <v>墨脱县达木乡茶禽养殖项目</v>
          </cell>
        </row>
        <row r="255">
          <cell r="I255">
            <v>1</v>
          </cell>
        </row>
        <row r="255">
          <cell r="L255">
            <v>0</v>
          </cell>
        </row>
        <row r="255">
          <cell r="V255" t="str">
            <v>墨脱县达木乡茶禽养殖项目</v>
          </cell>
        </row>
        <row r="256">
          <cell r="I256">
            <v>1</v>
          </cell>
        </row>
        <row r="256">
          <cell r="L256">
            <v>7775024.904</v>
          </cell>
        </row>
        <row r="256">
          <cell r="V256" t="str">
            <v>墨脱县抵边搬迁林下资源种植项目</v>
          </cell>
        </row>
        <row r="257">
          <cell r="I257">
            <v>5</v>
          </cell>
        </row>
        <row r="257">
          <cell r="L257">
            <v>0</v>
          </cell>
        </row>
        <row r="257">
          <cell r="V257" t="str">
            <v>墨脱县达木乡贡日村牛养殖建设项目</v>
          </cell>
        </row>
        <row r="258">
          <cell r="I258">
            <v>1</v>
          </cell>
        </row>
        <row r="258">
          <cell r="L258">
            <v>0</v>
          </cell>
        </row>
        <row r="258">
          <cell r="V258" t="str">
            <v>墨脱县达木乡贡日村牛养殖建设项目</v>
          </cell>
        </row>
        <row r="259">
          <cell r="I259">
            <v>5</v>
          </cell>
        </row>
        <row r="259">
          <cell r="L259">
            <v>0</v>
          </cell>
        </row>
        <row r="259">
          <cell r="V259" t="str">
            <v>墨脱县达木乡贡日村牛养殖建设项目</v>
          </cell>
        </row>
        <row r="260">
          <cell r="I260">
            <v>2000</v>
          </cell>
        </row>
        <row r="260">
          <cell r="L260">
            <v>48000</v>
          </cell>
        </row>
        <row r="260">
          <cell r="V260" t="str">
            <v>墨脱县达木乡贡日村牛养殖建设项目</v>
          </cell>
        </row>
        <row r="261">
          <cell r="I261">
            <v>1</v>
          </cell>
        </row>
        <row r="261">
          <cell r="L261">
            <v>3360</v>
          </cell>
        </row>
        <row r="261">
          <cell r="V261" t="str">
            <v>墨脱县达木乡贡日村牛养殖建设项目</v>
          </cell>
        </row>
        <row r="262">
          <cell r="I262">
            <v>74</v>
          </cell>
        </row>
        <row r="262">
          <cell r="L262">
            <v>192000</v>
          </cell>
        </row>
        <row r="262">
          <cell r="V262" t="str">
            <v>墨脱县达木乡贡日村牛养殖建设项目</v>
          </cell>
        </row>
        <row r="263">
          <cell r="I263">
            <v>376.64</v>
          </cell>
        </row>
        <row r="263">
          <cell r="L263">
            <v>1513740.583375</v>
          </cell>
        </row>
        <row r="263">
          <cell r="V263" t="str">
            <v>墨脱县德兴乡荷扎村产业项目</v>
          </cell>
        </row>
        <row r="264">
          <cell r="I264">
            <v>70.78</v>
          </cell>
        </row>
        <row r="264">
          <cell r="L264">
            <v>0</v>
          </cell>
        </row>
        <row r="264">
          <cell r="V264" t="str">
            <v>墨脱县德兴乡荷扎村产业项目</v>
          </cell>
        </row>
        <row r="265">
          <cell r="I265">
            <v>31.97</v>
          </cell>
        </row>
        <row r="265">
          <cell r="L265">
            <v>0</v>
          </cell>
        </row>
        <row r="265">
          <cell r="V265" t="str">
            <v>墨脱县德兴乡荷扎村产业项目</v>
          </cell>
        </row>
        <row r="266">
          <cell r="I266">
            <v>8</v>
          </cell>
        </row>
        <row r="266">
          <cell r="L266">
            <v>23270</v>
          </cell>
        </row>
        <row r="266">
          <cell r="V266" t="str">
            <v>墨脱县德兴乡荷扎村产业项目</v>
          </cell>
        </row>
        <row r="267">
          <cell r="I267">
            <v>8</v>
          </cell>
        </row>
        <row r="267">
          <cell r="L267">
            <v>5980</v>
          </cell>
        </row>
        <row r="267">
          <cell r="V267" t="str">
            <v>墨脱县德兴乡荷扎村产业项目</v>
          </cell>
        </row>
        <row r="268">
          <cell r="I268">
            <v>8</v>
          </cell>
        </row>
        <row r="268">
          <cell r="L268">
            <v>8970</v>
          </cell>
        </row>
        <row r="268">
          <cell r="V268" t="str">
            <v>墨脱县德兴乡荷扎村产业项目</v>
          </cell>
        </row>
        <row r="269">
          <cell r="I269">
            <v>4</v>
          </cell>
        </row>
        <row r="269">
          <cell r="L269">
            <v>9880</v>
          </cell>
        </row>
        <row r="269">
          <cell r="V269" t="str">
            <v>墨脱县德兴乡荷扎村产业项目</v>
          </cell>
        </row>
        <row r="270">
          <cell r="I270">
            <v>12</v>
          </cell>
        </row>
        <row r="270">
          <cell r="L270">
            <v>12480</v>
          </cell>
        </row>
        <row r="270">
          <cell r="V270" t="str">
            <v>墨脱县德兴乡荷扎村产业项目</v>
          </cell>
        </row>
        <row r="271">
          <cell r="I271">
            <v>10</v>
          </cell>
        </row>
        <row r="271">
          <cell r="L271">
            <v>23660</v>
          </cell>
        </row>
        <row r="271">
          <cell r="V271" t="str">
            <v>墨脱县德兴乡荷扎村产业项目</v>
          </cell>
        </row>
        <row r="272">
          <cell r="I272">
            <v>4</v>
          </cell>
        </row>
        <row r="272">
          <cell r="L272">
            <v>16900</v>
          </cell>
        </row>
        <row r="272">
          <cell r="V272" t="str">
            <v>墨脱县德兴乡荷扎村产业项目</v>
          </cell>
        </row>
        <row r="273">
          <cell r="I273">
            <v>9</v>
          </cell>
        </row>
        <row r="273">
          <cell r="L273">
            <v>26325</v>
          </cell>
        </row>
        <row r="273">
          <cell r="V273" t="str">
            <v>墨脱县德兴乡荷扎村产业项目</v>
          </cell>
        </row>
        <row r="274">
          <cell r="I274">
            <v>1245.37</v>
          </cell>
        </row>
        <row r="274">
          <cell r="L274">
            <v>5051992.5155</v>
          </cell>
        </row>
        <row r="274">
          <cell r="V274" t="str">
            <v>墨脱县格当乡布龙村产业项目</v>
          </cell>
        </row>
        <row r="275">
          <cell r="I275">
            <v>10975.44</v>
          </cell>
        </row>
        <row r="275">
          <cell r="L275">
            <v>307328.333333333</v>
          </cell>
        </row>
        <row r="275">
          <cell r="V275" t="str">
            <v>墨脱县格当乡布龙村产业项目</v>
          </cell>
        </row>
        <row r="276">
          <cell r="I276">
            <v>3899.05</v>
          </cell>
        </row>
        <row r="276">
          <cell r="L276">
            <v>250260</v>
          </cell>
        </row>
        <row r="276">
          <cell r="V276" t="str">
            <v>墨脱县格当乡布龙村产业项目</v>
          </cell>
        </row>
        <row r="277">
          <cell r="I277">
            <v>701.65</v>
          </cell>
        </row>
        <row r="277">
          <cell r="L277">
            <v>204185</v>
          </cell>
        </row>
        <row r="277">
          <cell r="V277" t="str">
            <v>墨脱县格当乡布龙村产业项目</v>
          </cell>
        </row>
        <row r="278">
          <cell r="I278">
            <v>4</v>
          </cell>
        </row>
        <row r="278">
          <cell r="L278">
            <v>228677.5</v>
          </cell>
        </row>
        <row r="278">
          <cell r="V278" t="str">
            <v>墨脱县格当乡布龙村产业项目</v>
          </cell>
        </row>
        <row r="279">
          <cell r="I279">
            <v>466</v>
          </cell>
        </row>
        <row r="279">
          <cell r="L279">
            <v>635673.333333333</v>
          </cell>
        </row>
        <row r="279">
          <cell r="V279" t="str">
            <v>墨脱县格当乡布龙村产业项目</v>
          </cell>
        </row>
        <row r="280">
          <cell r="I280">
            <v>13</v>
          </cell>
        </row>
        <row r="280">
          <cell r="L280">
            <v>25462.5</v>
          </cell>
        </row>
        <row r="280">
          <cell r="V280" t="str">
            <v>墨脱县格当乡布龙村产业项目</v>
          </cell>
        </row>
        <row r="281">
          <cell r="I281">
            <v>387.81</v>
          </cell>
        </row>
        <row r="281">
          <cell r="L281">
            <v>468510</v>
          </cell>
        </row>
        <row r="281">
          <cell r="V281" t="str">
            <v>墨脱县格当乡布龙村产业项目</v>
          </cell>
        </row>
        <row r="282">
          <cell r="I282">
            <v>1</v>
          </cell>
        </row>
        <row r="282">
          <cell r="L282">
            <v>856914.166666667</v>
          </cell>
        </row>
        <row r="282">
          <cell r="V282" t="str">
            <v>墨脱县格当乡布龙村产业项目</v>
          </cell>
        </row>
        <row r="283">
          <cell r="I283">
            <v>177.07</v>
          </cell>
        </row>
        <row r="283">
          <cell r="L283">
            <v>14711.6666666667</v>
          </cell>
        </row>
        <row r="283">
          <cell r="V283" t="str">
            <v>墨脱县格当乡布龙村产业项目</v>
          </cell>
        </row>
        <row r="284">
          <cell r="I284">
            <v>1</v>
          </cell>
        </row>
        <row r="284">
          <cell r="L284">
            <v>1535.83333333333</v>
          </cell>
        </row>
        <row r="284">
          <cell r="V284" t="str">
            <v>墨脱县格当乡布龙村产业项目</v>
          </cell>
        </row>
        <row r="285">
          <cell r="I285">
            <v>1</v>
          </cell>
        </row>
        <row r="285">
          <cell r="L285">
            <v>101447.5</v>
          </cell>
        </row>
        <row r="285">
          <cell r="V285" t="str">
            <v>墨脱县格当乡布龙村产业项目</v>
          </cell>
        </row>
        <row r="286">
          <cell r="I286">
            <v>1</v>
          </cell>
        </row>
        <row r="286">
          <cell r="L286">
            <v>338691.666666667</v>
          </cell>
        </row>
        <row r="286">
          <cell r="V286" t="str">
            <v>墨脱县格当乡布龙村产业项目</v>
          </cell>
        </row>
        <row r="287">
          <cell r="I287">
            <v>1</v>
          </cell>
        </row>
        <row r="287">
          <cell r="L287">
            <v>107750.833333333</v>
          </cell>
        </row>
        <row r="287">
          <cell r="V287" t="str">
            <v>墨脱县格当乡布龙村产业项目</v>
          </cell>
        </row>
        <row r="288">
          <cell r="I288">
            <v>22862</v>
          </cell>
        </row>
        <row r="288">
          <cell r="L288">
            <v>3441236.66666667</v>
          </cell>
        </row>
        <row r="288">
          <cell r="V288" t="str">
            <v>墨脱县格当乡布龙村产业项目</v>
          </cell>
        </row>
        <row r="289">
          <cell r="I289">
            <v>355</v>
          </cell>
        </row>
        <row r="289">
          <cell r="L289">
            <v>758620.833333333</v>
          </cell>
        </row>
        <row r="289">
          <cell r="V289" t="str">
            <v>墨脱县格当乡布龙村产业项目</v>
          </cell>
        </row>
        <row r="290">
          <cell r="I290">
            <v>3450</v>
          </cell>
        </row>
        <row r="290">
          <cell r="L290">
            <v>423728.333333333</v>
          </cell>
        </row>
        <row r="290">
          <cell r="V290" t="str">
            <v>墨脱县格当乡布龙村产业项目</v>
          </cell>
        </row>
        <row r="291">
          <cell r="I291">
            <v>1</v>
          </cell>
        </row>
        <row r="291">
          <cell r="L291">
            <v>2829.16666666667</v>
          </cell>
        </row>
        <row r="291">
          <cell r="V291" t="str">
            <v>墨脱县格当乡布龙村产业项目</v>
          </cell>
        </row>
        <row r="292">
          <cell r="I292">
            <v>1</v>
          </cell>
        </row>
        <row r="292">
          <cell r="L292">
            <v>1030463.33333333</v>
          </cell>
        </row>
        <row r="292">
          <cell r="V292" t="str">
            <v>墨脱县格当乡布龙村产业项目</v>
          </cell>
        </row>
        <row r="293">
          <cell r="I293">
            <v>40000</v>
          </cell>
        </row>
        <row r="293">
          <cell r="L293">
            <v>0</v>
          </cell>
        </row>
        <row r="293">
          <cell r="V293" t="str">
            <v>墨脱县格当乡布龙村产业项目</v>
          </cell>
        </row>
        <row r="294">
          <cell r="I294">
            <v>45000</v>
          </cell>
        </row>
        <row r="294">
          <cell r="L294">
            <v>0</v>
          </cell>
        </row>
        <row r="294">
          <cell r="V294" t="str">
            <v>墨脱县格当乡布龙村产业项目</v>
          </cell>
        </row>
        <row r="295">
          <cell r="I295">
            <v>15000</v>
          </cell>
        </row>
        <row r="295">
          <cell r="L295">
            <v>0</v>
          </cell>
        </row>
        <row r="295">
          <cell r="V295" t="str">
            <v>墨脱县格当乡布龙村产业项目</v>
          </cell>
        </row>
        <row r="296">
          <cell r="I296">
            <v>12000</v>
          </cell>
        </row>
        <row r="296">
          <cell r="L296">
            <v>0</v>
          </cell>
        </row>
        <row r="296">
          <cell r="V296" t="str">
            <v>墨脱县格当乡布龙村产业项目</v>
          </cell>
        </row>
        <row r="297">
          <cell r="I297">
            <v>200</v>
          </cell>
        </row>
        <row r="297">
          <cell r="L297">
            <v>792297.756375</v>
          </cell>
        </row>
        <row r="297">
          <cell r="V297" t="str">
            <v>墨脱县甘登乡灾后重建德尔贡搬迁点农家超市建设项目</v>
          </cell>
        </row>
        <row r="298">
          <cell r="I298">
            <v>133.53</v>
          </cell>
        </row>
        <row r="298">
          <cell r="L298">
            <v>29580</v>
          </cell>
        </row>
        <row r="298">
          <cell r="V298" t="str">
            <v>墨脱县甘登乡灾后重建德尔贡搬迁点农家超市建设项目</v>
          </cell>
        </row>
        <row r="299">
          <cell r="I299">
            <v>30.8</v>
          </cell>
        </row>
        <row r="299">
          <cell r="L299">
            <v>89165</v>
          </cell>
        </row>
        <row r="299">
          <cell r="V299" t="str">
            <v>墨脱县甘登乡灾后重建德尔贡搬迁点农家超市建设项目</v>
          </cell>
        </row>
        <row r="300">
          <cell r="I300">
            <v>21.52</v>
          </cell>
        </row>
        <row r="300">
          <cell r="L300">
            <v>22100</v>
          </cell>
        </row>
        <row r="300">
          <cell r="V300" t="str">
            <v>墨脱县甘登乡灾后重建德尔贡搬迁点农家超市建设项目</v>
          </cell>
        </row>
        <row r="301">
          <cell r="I301">
            <v>109.24</v>
          </cell>
        </row>
        <row r="301">
          <cell r="L301">
            <v>13430</v>
          </cell>
        </row>
        <row r="301">
          <cell r="V301" t="str">
            <v>墨脱县甘登乡灾后重建德尔贡搬迁点农家超市建设项目</v>
          </cell>
        </row>
        <row r="302">
          <cell r="I302">
            <v>1</v>
          </cell>
        </row>
        <row r="302">
          <cell r="L302">
            <v>11562.5</v>
          </cell>
        </row>
        <row r="302">
          <cell r="V302" t="str">
            <v>墨脱县甘登乡灾后重建德尔贡搬迁点农家超市建设项目</v>
          </cell>
        </row>
        <row r="303">
          <cell r="I303">
            <v>1</v>
          </cell>
        </row>
        <row r="303">
          <cell r="L303">
            <v>102765</v>
          </cell>
        </row>
        <row r="303">
          <cell r="V303" t="str">
            <v>墨脱县甘登乡灾后重建德尔贡搬迁点农家超市建设项目</v>
          </cell>
        </row>
        <row r="304">
          <cell r="I304">
            <v>1</v>
          </cell>
        </row>
        <row r="304">
          <cell r="L304">
            <v>54145</v>
          </cell>
        </row>
        <row r="304">
          <cell r="V304" t="str">
            <v>墨脱县甘登乡灾后重建德尔贡搬迁点农家超市建设项目</v>
          </cell>
        </row>
        <row r="305">
          <cell r="I305">
            <v>200</v>
          </cell>
        </row>
        <row r="305">
          <cell r="L305">
            <v>792297.756375</v>
          </cell>
        </row>
        <row r="305">
          <cell r="V305" t="str">
            <v>墨脱县甘登乡灾后重建德尔贡搬迁点农家超市建设项目</v>
          </cell>
        </row>
        <row r="306">
          <cell r="I306">
            <v>119.09</v>
          </cell>
        </row>
        <row r="306">
          <cell r="L306">
            <v>27030</v>
          </cell>
        </row>
        <row r="306">
          <cell r="V306" t="str">
            <v>墨脱县甘登乡灾后重建德尔贡搬迁点农家超市建设项目</v>
          </cell>
        </row>
        <row r="307">
          <cell r="I307">
            <v>289.45</v>
          </cell>
        </row>
        <row r="307">
          <cell r="L307">
            <v>27115</v>
          </cell>
        </row>
        <row r="307">
          <cell r="V307" t="str">
            <v>墨脱县甘登乡灾后重建德尔贡搬迁点农家超市建设项目</v>
          </cell>
        </row>
        <row r="308">
          <cell r="I308">
            <v>5054</v>
          </cell>
        </row>
        <row r="308">
          <cell r="L308">
            <v>6205</v>
          </cell>
        </row>
        <row r="308">
          <cell r="V308" t="str">
            <v>墨脱县甘登乡灾后重建德尔贡搬迁点农家超市建设项目</v>
          </cell>
        </row>
        <row r="309">
          <cell r="I309">
            <v>1</v>
          </cell>
        </row>
        <row r="309">
          <cell r="L309">
            <v>12857.5</v>
          </cell>
        </row>
        <row r="309">
          <cell r="V309" t="str">
            <v>墨脱县甘登乡灾后重建德尔贡搬迁点农家超市建设项目</v>
          </cell>
        </row>
        <row r="310">
          <cell r="I310">
            <v>1</v>
          </cell>
        </row>
        <row r="310">
          <cell r="L310">
            <v>70550</v>
          </cell>
        </row>
        <row r="310">
          <cell r="V310" t="str">
            <v>墨脱县甘登乡灾后重建德尔贡搬迁点农家超市建设项目</v>
          </cell>
        </row>
        <row r="311">
          <cell r="I311">
            <v>1</v>
          </cell>
        </row>
        <row r="311">
          <cell r="L311">
            <v>34765</v>
          </cell>
        </row>
        <row r="311">
          <cell r="V311" t="str">
            <v>墨脱县甘登乡灾后重建德尔贡搬迁点农家超市建设项目</v>
          </cell>
        </row>
        <row r="312">
          <cell r="I312">
            <v>200</v>
          </cell>
        </row>
        <row r="312">
          <cell r="L312">
            <v>847565.833333333</v>
          </cell>
        </row>
        <row r="312">
          <cell r="V312" t="str">
            <v>墨脱县加热萨乡灾后重建搬迁点旅游产业项目</v>
          </cell>
        </row>
        <row r="313">
          <cell r="I313">
            <v>201.4</v>
          </cell>
        </row>
        <row r="313">
          <cell r="L313">
            <v>54643.3333333333</v>
          </cell>
        </row>
        <row r="313">
          <cell r="V313" t="str">
            <v>墨脱县加热萨乡灾后重建搬迁点旅游产业项目</v>
          </cell>
        </row>
        <row r="314">
          <cell r="I314">
            <v>50.51</v>
          </cell>
        </row>
        <row r="314">
          <cell r="L314">
            <v>73396.6666666667</v>
          </cell>
        </row>
        <row r="314">
          <cell r="V314" t="str">
            <v>墨脱县加热萨乡灾后重建搬迁点旅游产业项目</v>
          </cell>
        </row>
        <row r="315">
          <cell r="I315">
            <v>1</v>
          </cell>
        </row>
        <row r="315">
          <cell r="L315">
            <v>26763.3333333333</v>
          </cell>
        </row>
        <row r="315">
          <cell r="V315" t="str">
            <v>墨脱县加热萨乡灾后重建搬迁点旅游产业项目</v>
          </cell>
        </row>
        <row r="316">
          <cell r="I316">
            <v>1</v>
          </cell>
        </row>
        <row r="316">
          <cell r="L316">
            <v>512887.5</v>
          </cell>
        </row>
        <row r="316">
          <cell r="V316" t="str">
            <v>墨脱县加热萨乡灾后重建搬迁点旅游产业项目</v>
          </cell>
        </row>
        <row r="317">
          <cell r="I317">
            <v>1</v>
          </cell>
        </row>
        <row r="317">
          <cell r="L317">
            <v>36213.3333333333</v>
          </cell>
        </row>
        <row r="317">
          <cell r="V317" t="str">
            <v>墨脱县加热萨乡灾后重建搬迁点旅游产业项目</v>
          </cell>
        </row>
        <row r="318">
          <cell r="I318">
            <v>599.4</v>
          </cell>
        </row>
        <row r="318">
          <cell r="L318">
            <v>2044501.66666667</v>
          </cell>
        </row>
        <row r="318">
          <cell r="V318" t="str">
            <v>墨脱县加热萨乡灾后重建搬迁点旅游产业项目</v>
          </cell>
        </row>
        <row r="319">
          <cell r="I319">
            <v>156.83</v>
          </cell>
        </row>
        <row r="319">
          <cell r="L319">
            <v>49146.6666666667</v>
          </cell>
        </row>
        <row r="319">
          <cell r="V319" t="str">
            <v>墨脱县加热萨乡灾后重建搬迁点旅游产业项目</v>
          </cell>
        </row>
        <row r="320">
          <cell r="I320">
            <v>73</v>
          </cell>
        </row>
        <row r="320">
          <cell r="L320">
            <v>4284.16666666667</v>
          </cell>
        </row>
        <row r="320">
          <cell r="V320" t="str">
            <v>墨脱县加热萨乡灾后重建搬迁点旅游产业项目</v>
          </cell>
        </row>
        <row r="321">
          <cell r="I321">
            <v>64</v>
          </cell>
        </row>
        <row r="321">
          <cell r="L321">
            <v>323414.166666667</v>
          </cell>
        </row>
        <row r="321">
          <cell r="V321" t="str">
            <v>墨脱县加热萨乡灾后重建搬迁点旅游产业项目</v>
          </cell>
        </row>
        <row r="322">
          <cell r="I322">
            <v>494</v>
          </cell>
        </row>
        <row r="322">
          <cell r="L322">
            <v>11720.8333333333</v>
          </cell>
        </row>
        <row r="322">
          <cell r="V322" t="str">
            <v>墨脱县加热萨乡灾后重建搬迁点旅游产业项目</v>
          </cell>
        </row>
        <row r="323">
          <cell r="I323">
            <v>1</v>
          </cell>
        </row>
        <row r="323">
          <cell r="L323">
            <v>164106.25</v>
          </cell>
        </row>
        <row r="323">
          <cell r="V323" t="str">
            <v>墨脱县加热萨乡灾后重建搬迁点旅游产业项目</v>
          </cell>
        </row>
        <row r="324">
          <cell r="I324">
            <v>1</v>
          </cell>
        </row>
        <row r="324">
          <cell r="L324">
            <v>139922.5</v>
          </cell>
        </row>
        <row r="324">
          <cell r="V324" t="str">
            <v>墨脱县加热萨乡灾后重建搬迁点旅游产业项目</v>
          </cell>
        </row>
        <row r="325">
          <cell r="I325">
            <v>1</v>
          </cell>
        </row>
        <row r="325">
          <cell r="L325">
            <v>448781.258916667</v>
          </cell>
        </row>
        <row r="325">
          <cell r="V325" t="str">
            <v>墨脱县加热萨乡灾后重建搬迁点旅游产业项目</v>
          </cell>
        </row>
        <row r="326">
          <cell r="I326">
            <v>14400</v>
          </cell>
        </row>
        <row r="326">
          <cell r="L326">
            <v>187916.666666667</v>
          </cell>
        </row>
        <row r="326">
          <cell r="V326" t="str">
            <v>墨脱镇米日村、德兴乡荷扎村、德兴村蜜柚种植项目（第一批）</v>
          </cell>
        </row>
        <row r="327">
          <cell r="I327">
            <v>120</v>
          </cell>
        </row>
        <row r="327">
          <cell r="L327">
            <v>0</v>
          </cell>
        </row>
        <row r="327">
          <cell r="V327" t="str">
            <v>加热萨乡加热萨村木碗加工项目（第一批）</v>
          </cell>
        </row>
        <row r="328">
          <cell r="I328">
            <v>100</v>
          </cell>
        </row>
        <row r="328">
          <cell r="L328">
            <v>268333.333333333</v>
          </cell>
        </row>
        <row r="328">
          <cell r="V328" t="str">
            <v>德兴乡德兴村嘎兴农家乐项目（第二批）</v>
          </cell>
        </row>
        <row r="329">
          <cell r="I329">
            <v>85</v>
          </cell>
        </row>
        <row r="329">
          <cell r="L329">
            <v>0</v>
          </cell>
        </row>
        <row r="329">
          <cell r="V329" t="str">
            <v>德兴乡德兴村嘎兴农家乐项目（第二批）</v>
          </cell>
        </row>
        <row r="330">
          <cell r="I330">
            <v>85</v>
          </cell>
        </row>
        <row r="330">
          <cell r="L330">
            <v>0</v>
          </cell>
        </row>
        <row r="330">
          <cell r="V330" t="str">
            <v>德兴乡德兴村嘎兴农家乐项目（第二批）</v>
          </cell>
        </row>
        <row r="331">
          <cell r="I331">
            <v>180</v>
          </cell>
        </row>
        <row r="331">
          <cell r="L331">
            <v>126041.666666667</v>
          </cell>
        </row>
        <row r="331">
          <cell r="V331" t="str">
            <v>背崩乡阿苍村馒头加工点项目（财政专项扶持）</v>
          </cell>
        </row>
        <row r="332">
          <cell r="I332">
            <v>1</v>
          </cell>
        </row>
        <row r="332">
          <cell r="L332">
            <v>0</v>
          </cell>
        </row>
        <row r="332">
          <cell r="V332" t="str">
            <v>背崩乡阿苍村馒头加工点项目（财政专项扶持）</v>
          </cell>
        </row>
        <row r="333">
          <cell r="I333">
            <v>1</v>
          </cell>
        </row>
        <row r="333">
          <cell r="L333">
            <v>0</v>
          </cell>
        </row>
        <row r="333">
          <cell r="V333" t="str">
            <v>背崩乡阿苍村馒头加工点项目（财政专项扶持）</v>
          </cell>
        </row>
        <row r="334">
          <cell r="I334">
            <v>60000</v>
          </cell>
        </row>
        <row r="334">
          <cell r="L334">
            <v>0</v>
          </cell>
        </row>
        <row r="334">
          <cell r="V334" t="str">
            <v>墨脱镇亚让村香椿种植项目（财政专项扶持）</v>
          </cell>
        </row>
        <row r="335">
          <cell r="I335">
            <v>10</v>
          </cell>
        </row>
        <row r="335">
          <cell r="L335">
            <v>0</v>
          </cell>
        </row>
        <row r="335">
          <cell r="V335" t="str">
            <v>墨脱镇亚让村香椿种植项目（财政专项扶持）</v>
          </cell>
        </row>
        <row r="336">
          <cell r="I336">
            <v>50</v>
          </cell>
        </row>
        <row r="336">
          <cell r="L336">
            <v>0</v>
          </cell>
        </row>
        <row r="336">
          <cell r="V336" t="str">
            <v>帮辛乡根登村蔬菜大棚项目（财政专项扶持）</v>
          </cell>
        </row>
        <row r="337">
          <cell r="I337">
            <v>1500</v>
          </cell>
        </row>
        <row r="337">
          <cell r="L337">
            <v>0</v>
          </cell>
        </row>
        <row r="337">
          <cell r="V337" t="str">
            <v>帮辛乡根登村蔬菜大棚项目（财政专项扶持）</v>
          </cell>
        </row>
        <row r="338">
          <cell r="I338">
            <v>150</v>
          </cell>
        </row>
        <row r="338">
          <cell r="L338">
            <v>0</v>
          </cell>
        </row>
        <row r="338">
          <cell r="V338" t="str">
            <v>帮辛乡西登村石锅加工项目（第三批）</v>
          </cell>
        </row>
        <row r="339">
          <cell r="I339">
            <v>1</v>
          </cell>
        </row>
        <row r="339">
          <cell r="L339">
            <v>0</v>
          </cell>
        </row>
        <row r="339">
          <cell r="V339" t="str">
            <v>帮辛乡西登村石锅加工项目（第三批）</v>
          </cell>
        </row>
        <row r="340">
          <cell r="I340">
            <v>200</v>
          </cell>
        </row>
        <row r="340">
          <cell r="L340">
            <v>0</v>
          </cell>
        </row>
        <row r="340">
          <cell r="V340" t="str">
            <v>背崩乡地东村汗密农家乐项目（第三批）</v>
          </cell>
        </row>
        <row r="341">
          <cell r="I341">
            <v>1</v>
          </cell>
        </row>
        <row r="341">
          <cell r="L341">
            <v>0</v>
          </cell>
        </row>
        <row r="341">
          <cell r="V341" t="str">
            <v>背崩乡地东村汗密农家乐项目（第三批）</v>
          </cell>
        </row>
        <row r="342">
          <cell r="I342">
            <v>200</v>
          </cell>
        </row>
        <row r="342">
          <cell r="L342">
            <v>0</v>
          </cell>
        </row>
        <row r="342">
          <cell r="V342" t="str">
            <v>德兴乡荷扎村农家乐项目（第三批）</v>
          </cell>
        </row>
        <row r="343">
          <cell r="I343">
            <v>1</v>
          </cell>
        </row>
        <row r="343">
          <cell r="L343">
            <v>0</v>
          </cell>
        </row>
        <row r="343">
          <cell r="V343" t="str">
            <v>德兴乡荷扎村农家乐项目（第三批）</v>
          </cell>
        </row>
        <row r="344">
          <cell r="I344">
            <v>100</v>
          </cell>
        </row>
        <row r="344">
          <cell r="L344">
            <v>158958.333333333</v>
          </cell>
        </row>
        <row r="344">
          <cell r="V344" t="str">
            <v>墨脱镇玛迪村农家乐项目（第三批）</v>
          </cell>
        </row>
        <row r="345">
          <cell r="I345">
            <v>1</v>
          </cell>
        </row>
        <row r="345">
          <cell r="L345">
            <v>0</v>
          </cell>
        </row>
        <row r="345">
          <cell r="V345" t="str">
            <v>墨脱镇玛迪村农家乐项目（第三批）</v>
          </cell>
        </row>
        <row r="346">
          <cell r="I346">
            <v>200</v>
          </cell>
        </row>
        <row r="346">
          <cell r="L346">
            <v>300208.333333333</v>
          </cell>
        </row>
        <row r="346">
          <cell r="V346" t="str">
            <v>达木乡卡布村农家乐建设项目（整乡推进）</v>
          </cell>
        </row>
        <row r="347">
          <cell r="I347">
            <v>80</v>
          </cell>
        </row>
        <row r="347">
          <cell r="L347">
            <v>0</v>
          </cell>
        </row>
        <row r="347">
          <cell r="V347" t="str">
            <v>达木乡卡布村农家乐建设项目（整乡推进）</v>
          </cell>
        </row>
        <row r="348">
          <cell r="I348">
            <v>80</v>
          </cell>
        </row>
        <row r="348">
          <cell r="L348">
            <v>0</v>
          </cell>
        </row>
        <row r="348">
          <cell r="V348" t="str">
            <v>达木乡卡布村农家乐建设项目（整乡推进）</v>
          </cell>
        </row>
        <row r="349">
          <cell r="I349">
            <v>1</v>
          </cell>
        </row>
        <row r="349">
          <cell r="L349">
            <v>0</v>
          </cell>
        </row>
        <row r="349">
          <cell r="V349" t="str">
            <v>达木乡卡布村农家乐建设项目（整乡推进）</v>
          </cell>
        </row>
        <row r="350">
          <cell r="I350">
            <v>200</v>
          </cell>
        </row>
        <row r="350">
          <cell r="L350">
            <v>0</v>
          </cell>
        </row>
        <row r="350">
          <cell r="V350" t="str">
            <v>墨脱镇仁青崩自然村农家乐项目</v>
          </cell>
        </row>
        <row r="351">
          <cell r="I351">
            <v>80</v>
          </cell>
        </row>
        <row r="351">
          <cell r="L351">
            <v>0</v>
          </cell>
        </row>
        <row r="351">
          <cell r="V351" t="str">
            <v>墨脱镇仁青崩自然村农家乐项目</v>
          </cell>
        </row>
        <row r="352">
          <cell r="I352">
            <v>80</v>
          </cell>
        </row>
        <row r="352">
          <cell r="L352">
            <v>0</v>
          </cell>
        </row>
        <row r="352">
          <cell r="V352" t="str">
            <v>墨脱镇仁青崩自然村农家乐项目</v>
          </cell>
        </row>
        <row r="353">
          <cell r="I353">
            <v>1</v>
          </cell>
        </row>
        <row r="353">
          <cell r="L353">
            <v>0</v>
          </cell>
        </row>
        <row r="353">
          <cell r="V353" t="str">
            <v>墨脱镇仁青崩自然村农家乐项目</v>
          </cell>
        </row>
        <row r="354">
          <cell r="I354">
            <v>600</v>
          </cell>
        </row>
        <row r="354">
          <cell r="L354">
            <v>0</v>
          </cell>
        </row>
        <row r="354">
          <cell r="V354" t="str">
            <v>墨脱镇仁青崩自然村农家乐项目</v>
          </cell>
        </row>
        <row r="355">
          <cell r="I355">
            <v>1</v>
          </cell>
        </row>
        <row r="355">
          <cell r="L355">
            <v>0</v>
          </cell>
        </row>
        <row r="355">
          <cell r="V355" t="str">
            <v>墨脱镇仁青崩自然村农家乐项目</v>
          </cell>
        </row>
        <row r="356">
          <cell r="I356">
            <v>200</v>
          </cell>
        </row>
        <row r="356">
          <cell r="L356">
            <v>260416.666666667</v>
          </cell>
        </row>
        <row r="356">
          <cell r="V356" t="str">
            <v>格当乡格当村农家乐项目</v>
          </cell>
        </row>
        <row r="357">
          <cell r="I357">
            <v>80</v>
          </cell>
        </row>
        <row r="357">
          <cell r="L357">
            <v>0</v>
          </cell>
        </row>
        <row r="357">
          <cell r="V357" t="str">
            <v>格当乡格当村农家乐项目</v>
          </cell>
        </row>
        <row r="358">
          <cell r="I358">
            <v>80</v>
          </cell>
        </row>
        <row r="358">
          <cell r="L358">
            <v>0</v>
          </cell>
        </row>
        <row r="358">
          <cell r="V358" t="str">
            <v>格当乡格当村农家乐项目</v>
          </cell>
        </row>
        <row r="359">
          <cell r="I359">
            <v>1</v>
          </cell>
        </row>
        <row r="359">
          <cell r="L359">
            <v>0</v>
          </cell>
        </row>
        <row r="359">
          <cell r="V359" t="str">
            <v>格当乡格当村农家乐项目</v>
          </cell>
        </row>
        <row r="360">
          <cell r="I360">
            <v>200</v>
          </cell>
        </row>
        <row r="360">
          <cell r="L360">
            <v>312498.4375</v>
          </cell>
        </row>
        <row r="360">
          <cell r="V360" t="str">
            <v>达木乡珠村珞巴民俗农家乐项目</v>
          </cell>
        </row>
        <row r="361">
          <cell r="I361">
            <v>80</v>
          </cell>
        </row>
        <row r="361">
          <cell r="L361">
            <v>0</v>
          </cell>
        </row>
        <row r="361">
          <cell r="V361" t="str">
            <v>达木乡珠村珞巴民俗农家乐项目</v>
          </cell>
        </row>
        <row r="362">
          <cell r="I362">
            <v>15</v>
          </cell>
        </row>
        <row r="362">
          <cell r="L362">
            <v>0</v>
          </cell>
        </row>
        <row r="362">
          <cell r="V362" t="str">
            <v>帮兴乡帮辛村果园建设项目</v>
          </cell>
        </row>
        <row r="363">
          <cell r="I363">
            <v>15</v>
          </cell>
        </row>
        <row r="363">
          <cell r="L363">
            <v>0</v>
          </cell>
        </row>
        <row r="363">
          <cell r="V363" t="str">
            <v>帮兴乡帮辛村果园建设项目</v>
          </cell>
        </row>
        <row r="364">
          <cell r="I364">
            <v>93.3</v>
          </cell>
        </row>
        <row r="364">
          <cell r="L364">
            <v>0</v>
          </cell>
        </row>
        <row r="364">
          <cell r="V364" t="str">
            <v>德兴乡易贡白村山羊养殖项目</v>
          </cell>
        </row>
        <row r="365">
          <cell r="I365">
            <v>1350</v>
          </cell>
        </row>
        <row r="365">
          <cell r="L365">
            <v>0</v>
          </cell>
        </row>
        <row r="365">
          <cell r="V365" t="str">
            <v>德兴乡易贡白村山羊养殖项目</v>
          </cell>
        </row>
        <row r="366">
          <cell r="I366">
            <v>200</v>
          </cell>
        </row>
        <row r="366">
          <cell r="L366">
            <v>268750</v>
          </cell>
        </row>
        <row r="366">
          <cell r="V366" t="str">
            <v>墨脱镇巴日村农家乐项目</v>
          </cell>
        </row>
        <row r="367">
          <cell r="I367">
            <v>80</v>
          </cell>
        </row>
        <row r="367">
          <cell r="L367">
            <v>0</v>
          </cell>
        </row>
        <row r="367">
          <cell r="V367" t="str">
            <v>墨脱镇巴日村农家乐项目</v>
          </cell>
        </row>
        <row r="368">
          <cell r="I368">
            <v>80</v>
          </cell>
        </row>
        <row r="368">
          <cell r="L368">
            <v>0</v>
          </cell>
        </row>
        <row r="368">
          <cell r="V368" t="str">
            <v>墨脱镇巴日村农家乐项目</v>
          </cell>
        </row>
        <row r="369">
          <cell r="I369">
            <v>150</v>
          </cell>
        </row>
        <row r="369">
          <cell r="L369">
            <v>0</v>
          </cell>
        </row>
        <row r="369">
          <cell r="V369" t="str">
            <v>墨脱县帮辛乡帮辛村养猪项目</v>
          </cell>
        </row>
        <row r="370">
          <cell r="I370">
            <v>10</v>
          </cell>
        </row>
        <row r="370">
          <cell r="L370">
            <v>0</v>
          </cell>
        </row>
        <row r="370">
          <cell r="V370" t="str">
            <v>墨脱县帮辛乡帮辛村养猪项目</v>
          </cell>
        </row>
        <row r="371">
          <cell r="I371">
            <v>6</v>
          </cell>
        </row>
        <row r="371">
          <cell r="L371">
            <v>0</v>
          </cell>
        </row>
        <row r="371">
          <cell r="V371" t="str">
            <v>墨脱县帮辛乡帮辛村养猪项目</v>
          </cell>
        </row>
        <row r="372">
          <cell r="I372">
            <v>30</v>
          </cell>
        </row>
        <row r="372">
          <cell r="L372">
            <v>0</v>
          </cell>
        </row>
        <row r="372">
          <cell r="V372" t="str">
            <v>墨脱县帮辛乡帮辛村养猪项目</v>
          </cell>
        </row>
        <row r="373">
          <cell r="I373">
            <v>60</v>
          </cell>
        </row>
        <row r="373">
          <cell r="L373">
            <v>0</v>
          </cell>
        </row>
        <row r="373">
          <cell r="V373" t="str">
            <v>墨脱镇墨脱村扶贫洗车场建设项目</v>
          </cell>
        </row>
        <row r="374">
          <cell r="I374">
            <v>10800</v>
          </cell>
        </row>
        <row r="374">
          <cell r="L374">
            <v>0</v>
          </cell>
        </row>
        <row r="374">
          <cell r="V374" t="str">
            <v>墨脱镇玛迪村、米日村，背崩乡巴登村野花椒种植项目</v>
          </cell>
        </row>
        <row r="375">
          <cell r="I375">
            <v>6300</v>
          </cell>
        </row>
        <row r="375">
          <cell r="L375">
            <v>0</v>
          </cell>
        </row>
        <row r="375">
          <cell r="V375" t="str">
            <v>墨脱镇玛迪村、米日村，背崩乡巴登村野花椒种植项目</v>
          </cell>
        </row>
        <row r="376">
          <cell r="I376">
            <v>6300</v>
          </cell>
        </row>
        <row r="376">
          <cell r="L376">
            <v>0</v>
          </cell>
        </row>
        <row r="376">
          <cell r="V376" t="str">
            <v>墨脱镇玛迪村、米日村，背崩乡巴登村野花椒种植项目</v>
          </cell>
        </row>
        <row r="377">
          <cell r="I377">
            <v>6300</v>
          </cell>
        </row>
        <row r="377">
          <cell r="L377">
            <v>0</v>
          </cell>
        </row>
        <row r="377">
          <cell r="V377" t="str">
            <v>墨脱镇玛迪村、米日村，背崩乡巴登村野花椒种植项目</v>
          </cell>
        </row>
        <row r="378">
          <cell r="I378">
            <v>1500</v>
          </cell>
        </row>
        <row r="378">
          <cell r="L378">
            <v>0</v>
          </cell>
        </row>
        <row r="378">
          <cell r="V378" t="str">
            <v>墨脱镇玛迪村、米日村，背崩乡巴登村野花椒种植项目</v>
          </cell>
        </row>
        <row r="379">
          <cell r="I379">
            <v>1200</v>
          </cell>
        </row>
        <row r="379">
          <cell r="L379">
            <v>0</v>
          </cell>
        </row>
        <row r="379">
          <cell r="V379" t="str">
            <v>背崩乡格林村梨子种植项目</v>
          </cell>
        </row>
        <row r="380">
          <cell r="I380">
            <v>2980.04</v>
          </cell>
        </row>
        <row r="380">
          <cell r="L380">
            <v>5562300.7795</v>
          </cell>
        </row>
        <row r="380">
          <cell r="V380" t="str">
            <v>墨脱县2015年扶贫农家乐项目</v>
          </cell>
        </row>
        <row r="381">
          <cell r="I381">
            <v>2980.04</v>
          </cell>
        </row>
        <row r="381">
          <cell r="L381">
            <v>1738970.1225</v>
          </cell>
        </row>
        <row r="381">
          <cell r="V381" t="str">
            <v>墨脱县2015年扶贫农家乐项目</v>
          </cell>
        </row>
        <row r="382">
          <cell r="I382">
            <v>2980.04</v>
          </cell>
        </row>
        <row r="382">
          <cell r="L382">
            <v>419458.615333333</v>
          </cell>
        </row>
        <row r="382">
          <cell r="V382" t="str">
            <v>墨脱县2015年扶贫农家乐项目</v>
          </cell>
        </row>
        <row r="383">
          <cell r="I383">
            <v>6000</v>
          </cell>
        </row>
        <row r="383">
          <cell r="L383">
            <v>125406.498833333</v>
          </cell>
        </row>
        <row r="383">
          <cell r="V383" t="str">
            <v>墨脱县2015年扶贫农家乐项目</v>
          </cell>
        </row>
        <row r="384">
          <cell r="I384">
            <v>1</v>
          </cell>
        </row>
        <row r="384">
          <cell r="L384">
            <v>56824.822</v>
          </cell>
        </row>
        <row r="384">
          <cell r="V384" t="str">
            <v>墨脱县2015年扶贫农家乐项目</v>
          </cell>
        </row>
        <row r="385">
          <cell r="I385">
            <v>1</v>
          </cell>
        </row>
        <row r="385">
          <cell r="L385">
            <v>42455.3231666667</v>
          </cell>
        </row>
        <row r="385">
          <cell r="V385" t="str">
            <v>墨脱县2015年扶贫农家乐项目</v>
          </cell>
        </row>
        <row r="386">
          <cell r="I386">
            <v>807.52</v>
          </cell>
        </row>
        <row r="386">
          <cell r="L386">
            <v>147679.216166667</v>
          </cell>
        </row>
        <row r="386">
          <cell r="V386" t="str">
            <v>墨脱县2015年扶贫农家乐项目</v>
          </cell>
        </row>
        <row r="387">
          <cell r="I387">
            <v>384</v>
          </cell>
        </row>
        <row r="387">
          <cell r="L387">
            <v>75243.8968333333</v>
          </cell>
        </row>
        <row r="387">
          <cell r="V387" t="str">
            <v>墨脱县2015年扶贫农家乐项目</v>
          </cell>
        </row>
        <row r="388">
          <cell r="I388">
            <v>198</v>
          </cell>
        </row>
        <row r="388">
          <cell r="L388">
            <v>181055.6335</v>
          </cell>
        </row>
        <row r="388">
          <cell r="V388" t="str">
            <v>墨脱县2015年扶贫农家乐项目</v>
          </cell>
        </row>
        <row r="389">
          <cell r="I389">
            <v>485.1</v>
          </cell>
        </row>
        <row r="389">
          <cell r="L389">
            <v>183798.899833333</v>
          </cell>
        </row>
        <row r="389">
          <cell r="V389" t="str">
            <v>墨脱县2015年扶贫农家乐项目</v>
          </cell>
        </row>
        <row r="390">
          <cell r="I390">
            <v>1</v>
          </cell>
        </row>
        <row r="390">
          <cell r="L390">
            <v>49428.2366666667</v>
          </cell>
        </row>
        <row r="390">
          <cell r="V390" t="str">
            <v>墨脱县2015年扶贫农家乐项目</v>
          </cell>
        </row>
        <row r="391">
          <cell r="I391">
            <v>1</v>
          </cell>
        </row>
        <row r="391">
          <cell r="L391">
            <v>86499.4153333334</v>
          </cell>
        </row>
        <row r="391">
          <cell r="V391" t="str">
            <v>墨脱县2015年扶贫农家乐项目</v>
          </cell>
        </row>
        <row r="392">
          <cell r="I392">
            <v>200</v>
          </cell>
        </row>
        <row r="392">
          <cell r="L392">
            <v>230357.5</v>
          </cell>
        </row>
        <row r="392">
          <cell r="V392" t="str">
            <v>墨脱县低收入户农家乐建设项目</v>
          </cell>
        </row>
        <row r="393">
          <cell r="I393">
            <v>12</v>
          </cell>
        </row>
        <row r="393">
          <cell r="L393">
            <v>0</v>
          </cell>
        </row>
        <row r="393">
          <cell r="V393" t="str">
            <v>墨脱县低收入户农家乐建设项目</v>
          </cell>
        </row>
        <row r="394">
          <cell r="I394">
            <v>12</v>
          </cell>
        </row>
        <row r="394">
          <cell r="L394">
            <v>0</v>
          </cell>
        </row>
        <row r="394">
          <cell r="V394" t="str">
            <v>墨脱县低收入户农家乐建设项目</v>
          </cell>
        </row>
        <row r="395">
          <cell r="I395">
            <v>10</v>
          </cell>
        </row>
        <row r="395">
          <cell r="L395">
            <v>0</v>
          </cell>
        </row>
        <row r="395">
          <cell r="V395" t="str">
            <v>墨脱县低收入户农家乐建设项目</v>
          </cell>
        </row>
        <row r="396">
          <cell r="I396">
            <v>1</v>
          </cell>
        </row>
        <row r="396">
          <cell r="L396">
            <v>0</v>
          </cell>
        </row>
        <row r="396">
          <cell r="V396" t="str">
            <v>墨脱县低收入户农家乐建设项目</v>
          </cell>
        </row>
        <row r="397">
          <cell r="I397">
            <v>200</v>
          </cell>
        </row>
        <row r="397">
          <cell r="L397">
            <v>230357.5</v>
          </cell>
        </row>
        <row r="397">
          <cell r="V397" t="str">
            <v>墨脱县低收入户农家乐建设项目</v>
          </cell>
        </row>
        <row r="398">
          <cell r="I398">
            <v>12</v>
          </cell>
        </row>
        <row r="398">
          <cell r="L398">
            <v>0</v>
          </cell>
        </row>
        <row r="398">
          <cell r="V398" t="str">
            <v>墨脱县低收入户农家乐建设项目</v>
          </cell>
        </row>
        <row r="399">
          <cell r="I399">
            <v>12</v>
          </cell>
        </row>
        <row r="399">
          <cell r="L399">
            <v>0</v>
          </cell>
        </row>
        <row r="399">
          <cell r="V399" t="str">
            <v>墨脱县低收入户农家乐建设项目</v>
          </cell>
        </row>
        <row r="400">
          <cell r="I400">
            <v>10</v>
          </cell>
        </row>
        <row r="400">
          <cell r="L400">
            <v>0</v>
          </cell>
        </row>
        <row r="400">
          <cell r="V400" t="str">
            <v>墨脱县低收入户农家乐建设项目</v>
          </cell>
        </row>
        <row r="401">
          <cell r="I401">
            <v>1</v>
          </cell>
        </row>
        <row r="401">
          <cell r="L401">
            <v>0</v>
          </cell>
        </row>
        <row r="401">
          <cell r="V401" t="str">
            <v>墨脱县低收入户农家乐建设项目</v>
          </cell>
        </row>
        <row r="402">
          <cell r="I402">
            <v>200</v>
          </cell>
        </row>
        <row r="402">
          <cell r="L402">
            <v>230357.5</v>
          </cell>
        </row>
        <row r="402">
          <cell r="V402" t="str">
            <v>墨脱县低收入户农家乐建设项目</v>
          </cell>
        </row>
        <row r="403">
          <cell r="I403">
            <v>12</v>
          </cell>
        </row>
        <row r="403">
          <cell r="L403">
            <v>0</v>
          </cell>
        </row>
        <row r="403">
          <cell r="V403" t="str">
            <v>墨脱县低收入户农家乐建设项目</v>
          </cell>
        </row>
        <row r="404">
          <cell r="I404">
            <v>12</v>
          </cell>
        </row>
        <row r="404">
          <cell r="L404">
            <v>0</v>
          </cell>
        </row>
        <row r="404">
          <cell r="V404" t="str">
            <v>墨脱县低收入户农家乐建设项目</v>
          </cell>
        </row>
        <row r="405">
          <cell r="I405">
            <v>10</v>
          </cell>
        </row>
        <row r="405">
          <cell r="L405">
            <v>0</v>
          </cell>
        </row>
        <row r="405">
          <cell r="V405" t="str">
            <v>墨脱县低收入户农家乐建设项目</v>
          </cell>
        </row>
        <row r="406">
          <cell r="I406">
            <v>1</v>
          </cell>
        </row>
        <row r="406">
          <cell r="L406">
            <v>0</v>
          </cell>
        </row>
        <row r="406">
          <cell r="V406" t="str">
            <v>墨脱县低收入户农家乐建设项目</v>
          </cell>
        </row>
        <row r="407">
          <cell r="I407">
            <v>200</v>
          </cell>
        </row>
        <row r="407">
          <cell r="L407">
            <v>0</v>
          </cell>
        </row>
        <row r="407">
          <cell r="V407" t="str">
            <v>墨脱县低收入户农家乐建设项目</v>
          </cell>
        </row>
        <row r="408">
          <cell r="I408">
            <v>12</v>
          </cell>
        </row>
        <row r="408">
          <cell r="L408">
            <v>0</v>
          </cell>
        </row>
        <row r="408">
          <cell r="V408" t="str">
            <v>墨脱县低收入户农家乐建设项目</v>
          </cell>
        </row>
        <row r="409">
          <cell r="I409">
            <v>12</v>
          </cell>
        </row>
        <row r="409">
          <cell r="L409">
            <v>0</v>
          </cell>
        </row>
        <row r="409">
          <cell r="V409" t="str">
            <v>墨脱县低收入户农家乐建设项目</v>
          </cell>
        </row>
        <row r="410">
          <cell r="I410">
            <v>10</v>
          </cell>
        </row>
        <row r="410">
          <cell r="L410">
            <v>0</v>
          </cell>
        </row>
        <row r="410">
          <cell r="V410" t="str">
            <v>墨脱县低收入户农家乐建设项目</v>
          </cell>
        </row>
        <row r="411">
          <cell r="I411">
            <v>1</v>
          </cell>
        </row>
        <row r="411">
          <cell r="L411">
            <v>0</v>
          </cell>
        </row>
        <row r="411">
          <cell r="V411" t="str">
            <v>墨脱县低收入户农家乐建设项目</v>
          </cell>
        </row>
        <row r="412">
          <cell r="I412">
            <v>200</v>
          </cell>
        </row>
        <row r="412">
          <cell r="L412">
            <v>0</v>
          </cell>
        </row>
        <row r="412">
          <cell r="V412" t="str">
            <v>墨脱县低收入户农家乐建设项目</v>
          </cell>
        </row>
        <row r="413">
          <cell r="I413">
            <v>12</v>
          </cell>
        </row>
        <row r="413">
          <cell r="L413">
            <v>0</v>
          </cell>
        </row>
        <row r="413">
          <cell r="V413" t="str">
            <v>墨脱县低收入户农家乐建设项目</v>
          </cell>
        </row>
        <row r="414">
          <cell r="I414">
            <v>12</v>
          </cell>
        </row>
        <row r="414">
          <cell r="L414">
            <v>0</v>
          </cell>
        </row>
        <row r="414">
          <cell r="V414" t="str">
            <v>墨脱县低收入户农家乐建设项目</v>
          </cell>
        </row>
        <row r="415">
          <cell r="I415">
            <v>10</v>
          </cell>
        </row>
        <row r="415">
          <cell r="L415">
            <v>0</v>
          </cell>
        </row>
        <row r="415">
          <cell r="V415" t="str">
            <v>墨脱县低收入户农家乐建设项目</v>
          </cell>
        </row>
        <row r="416">
          <cell r="I416">
            <v>1</v>
          </cell>
        </row>
        <row r="416">
          <cell r="L416">
            <v>0</v>
          </cell>
        </row>
        <row r="416">
          <cell r="V416" t="str">
            <v>墨脱县低收入户农家乐建设项目</v>
          </cell>
        </row>
        <row r="417">
          <cell r="I417">
            <v>200</v>
          </cell>
        </row>
        <row r="417">
          <cell r="L417">
            <v>0</v>
          </cell>
        </row>
        <row r="417">
          <cell r="V417" t="str">
            <v>墨脱县低收入户农家乐建设项目</v>
          </cell>
        </row>
        <row r="418">
          <cell r="I418">
            <v>12</v>
          </cell>
        </row>
        <row r="418">
          <cell r="L418">
            <v>0</v>
          </cell>
        </row>
        <row r="418">
          <cell r="V418" t="str">
            <v>墨脱县低收入户农家乐建设项目</v>
          </cell>
        </row>
        <row r="419">
          <cell r="I419">
            <v>12</v>
          </cell>
        </row>
        <row r="419">
          <cell r="L419">
            <v>0</v>
          </cell>
        </row>
        <row r="419">
          <cell r="V419" t="str">
            <v>墨脱县低收入户农家乐建设项目</v>
          </cell>
        </row>
        <row r="420">
          <cell r="I420">
            <v>10</v>
          </cell>
        </row>
        <row r="420">
          <cell r="L420">
            <v>0</v>
          </cell>
        </row>
        <row r="420">
          <cell r="V420" t="str">
            <v>墨脱县低收入户农家乐建设项目</v>
          </cell>
        </row>
        <row r="421">
          <cell r="I421">
            <v>1</v>
          </cell>
        </row>
        <row r="421">
          <cell r="L421">
            <v>0</v>
          </cell>
        </row>
        <row r="421">
          <cell r="V421" t="str">
            <v>墨脱县低收入户农家乐建设项目</v>
          </cell>
        </row>
        <row r="422">
          <cell r="I422">
            <v>200</v>
          </cell>
        </row>
        <row r="422">
          <cell r="L422">
            <v>230357.5</v>
          </cell>
        </row>
        <row r="422">
          <cell r="V422" t="str">
            <v>墨脱县低收入户农家乐建设项目</v>
          </cell>
        </row>
        <row r="423">
          <cell r="I423">
            <v>12</v>
          </cell>
        </row>
        <row r="423">
          <cell r="L423">
            <v>0</v>
          </cell>
        </row>
        <row r="423">
          <cell r="V423" t="str">
            <v>墨脱县低收入户农家乐建设项目</v>
          </cell>
        </row>
        <row r="424">
          <cell r="I424">
            <v>12</v>
          </cell>
        </row>
        <row r="424">
          <cell r="L424">
            <v>0</v>
          </cell>
        </row>
        <row r="424">
          <cell r="V424" t="str">
            <v>墨脱县低收入户农家乐建设项目</v>
          </cell>
        </row>
        <row r="425">
          <cell r="I425">
            <v>10</v>
          </cell>
        </row>
        <row r="425">
          <cell r="L425">
            <v>0</v>
          </cell>
        </row>
        <row r="425">
          <cell r="V425" t="str">
            <v>墨脱县低收入户农家乐建设项目</v>
          </cell>
        </row>
        <row r="426">
          <cell r="I426">
            <v>1</v>
          </cell>
        </row>
        <row r="426">
          <cell r="L426">
            <v>0</v>
          </cell>
        </row>
        <row r="426">
          <cell r="V426" t="str">
            <v>墨脱县低收入户农家乐建设项目</v>
          </cell>
        </row>
        <row r="427">
          <cell r="I427">
            <v>640</v>
          </cell>
        </row>
        <row r="427">
          <cell r="L427">
            <v>48285.1233333333</v>
          </cell>
        </row>
        <row r="427">
          <cell r="V427" t="str">
            <v>墨脱县2017年城郊蔬菜生产基地建设项目</v>
          </cell>
        </row>
        <row r="428">
          <cell r="I428">
            <v>10240</v>
          </cell>
        </row>
        <row r="428">
          <cell r="L428">
            <v>623896.61</v>
          </cell>
        </row>
        <row r="428">
          <cell r="V428" t="str">
            <v>墨脱县2017年城郊蔬菜生产基地建设项目</v>
          </cell>
        </row>
        <row r="429">
          <cell r="I429">
            <v>1</v>
          </cell>
        </row>
        <row r="429">
          <cell r="L429">
            <v>16484.8433333333</v>
          </cell>
        </row>
        <row r="429">
          <cell r="V429" t="str">
            <v>墨脱县2017年城郊蔬菜生产基地建设项目</v>
          </cell>
        </row>
        <row r="430">
          <cell r="I430">
            <v>28.21</v>
          </cell>
        </row>
        <row r="430">
          <cell r="L430">
            <v>42975.6483333333</v>
          </cell>
        </row>
        <row r="430">
          <cell r="V430" t="str">
            <v>墨脱县2017年城郊蔬菜生产基地建设项目</v>
          </cell>
        </row>
        <row r="431">
          <cell r="I431">
            <v>16.53</v>
          </cell>
        </row>
        <row r="431">
          <cell r="L431">
            <v>62053.9266666667</v>
          </cell>
        </row>
        <row r="431">
          <cell r="V431" t="str">
            <v>墨脱县2017年城郊蔬菜生产基地建设项目</v>
          </cell>
        </row>
        <row r="432">
          <cell r="I432">
            <v>2</v>
          </cell>
        </row>
        <row r="432">
          <cell r="L432">
            <v>2244.50333333333</v>
          </cell>
        </row>
        <row r="432">
          <cell r="V432" t="str">
            <v>墨脱县2017年城郊蔬菜生产基地建设项目</v>
          </cell>
        </row>
        <row r="433">
          <cell r="I433">
            <v>1</v>
          </cell>
        </row>
        <row r="433">
          <cell r="L433">
            <v>12259.895</v>
          </cell>
        </row>
        <row r="433">
          <cell r="V433" t="str">
            <v>墨脱县2017年城郊蔬菜生产基地建设项目</v>
          </cell>
        </row>
        <row r="434">
          <cell r="I434">
            <v>1</v>
          </cell>
        </row>
        <row r="434">
          <cell r="L434">
            <v>84838.47</v>
          </cell>
        </row>
        <row r="434">
          <cell r="V434" t="str">
            <v>墨脱县2017年城郊蔬菜生产基地建设项目</v>
          </cell>
        </row>
        <row r="435">
          <cell r="I435">
            <v>646.8</v>
          </cell>
        </row>
        <row r="435">
          <cell r="L435">
            <v>10864.1533333333</v>
          </cell>
        </row>
        <row r="435">
          <cell r="V435" t="str">
            <v>墨脱县2017年城郊蔬菜生产基地建设项目</v>
          </cell>
        </row>
        <row r="436">
          <cell r="I436">
            <v>256</v>
          </cell>
        </row>
        <row r="436">
          <cell r="L436">
            <v>4451.285</v>
          </cell>
        </row>
        <row r="436">
          <cell r="V436" t="str">
            <v>墨脱县2017年城郊蔬菜生产基地建设项目</v>
          </cell>
        </row>
        <row r="437">
          <cell r="I437">
            <v>400</v>
          </cell>
        </row>
        <row r="437">
          <cell r="L437">
            <v>1774750.31125</v>
          </cell>
        </row>
        <row r="437">
          <cell r="V437" t="str">
            <v>墨脱镇亚让村农家乐建设项目</v>
          </cell>
        </row>
        <row r="438">
          <cell r="I438">
            <v>30</v>
          </cell>
        </row>
        <row r="438">
          <cell r="L438">
            <v>0</v>
          </cell>
        </row>
        <row r="438">
          <cell r="V438" t="str">
            <v>帮辛乡肯肯村石锅加工厂项目</v>
          </cell>
        </row>
        <row r="439">
          <cell r="I439">
            <v>1</v>
          </cell>
        </row>
        <row r="439">
          <cell r="L439">
            <v>0</v>
          </cell>
        </row>
        <row r="439">
          <cell r="V439" t="str">
            <v>帮辛乡肯肯村石锅加工厂项目</v>
          </cell>
        </row>
        <row r="440">
          <cell r="I440">
            <v>30</v>
          </cell>
        </row>
        <row r="440">
          <cell r="L440">
            <v>0</v>
          </cell>
        </row>
        <row r="440">
          <cell r="V440" t="str">
            <v>帮辛乡肯肯村石锅加工厂项目</v>
          </cell>
        </row>
        <row r="441">
          <cell r="I441">
            <v>30</v>
          </cell>
        </row>
        <row r="441">
          <cell r="L441">
            <v>0</v>
          </cell>
        </row>
        <row r="441">
          <cell r="V441" t="str">
            <v>帮辛乡肯肯村石锅加工厂项目</v>
          </cell>
        </row>
        <row r="442">
          <cell r="I442">
            <v>200</v>
          </cell>
        </row>
        <row r="442">
          <cell r="L442">
            <v>0</v>
          </cell>
        </row>
        <row r="442">
          <cell r="V442" t="str">
            <v>墨脱县墨脱古街民族特色产品销售点配套项目</v>
          </cell>
        </row>
        <row r="443">
          <cell r="I443">
            <v>1</v>
          </cell>
        </row>
        <row r="443">
          <cell r="L443">
            <v>0</v>
          </cell>
        </row>
        <row r="443">
          <cell r="V443" t="str">
            <v>墨脱县墨脱古街民族特色产品销售点配套项目</v>
          </cell>
        </row>
        <row r="444">
          <cell r="I444">
            <v>1</v>
          </cell>
        </row>
        <row r="444">
          <cell r="L444">
            <v>0</v>
          </cell>
        </row>
        <row r="444">
          <cell r="V444" t="str">
            <v>墨脱县墨脱古街民族特色产品销售点配套项目</v>
          </cell>
        </row>
        <row r="445">
          <cell r="I445">
            <v>5</v>
          </cell>
        </row>
        <row r="445">
          <cell r="L445">
            <v>0</v>
          </cell>
        </row>
        <row r="445">
          <cell r="V445" t="str">
            <v>墨脱县墨脱古街民族特色产品销售点配套项目</v>
          </cell>
        </row>
        <row r="446">
          <cell r="I446">
            <v>60</v>
          </cell>
        </row>
        <row r="446">
          <cell r="L446">
            <v>0</v>
          </cell>
        </row>
        <row r="446">
          <cell r="V446" t="str">
            <v>墨脱县墨脱古街民族特色产品销售点配套项目</v>
          </cell>
        </row>
        <row r="447">
          <cell r="I447">
            <v>232.04</v>
          </cell>
        </row>
        <row r="447">
          <cell r="L447">
            <v>951691.75725</v>
          </cell>
        </row>
        <row r="447">
          <cell r="V447" t="str">
            <v>墨脱县德兴乡德兴村藤网桥农副产品销售点建设项目</v>
          </cell>
        </row>
        <row r="448">
          <cell r="I448">
            <v>24.27</v>
          </cell>
        </row>
        <row r="448">
          <cell r="L448">
            <v>2307.92733333333</v>
          </cell>
        </row>
        <row r="448">
          <cell r="V448" t="str">
            <v>墨脱县德兴乡德兴村藤网桥农副产品销售点建设项目</v>
          </cell>
        </row>
        <row r="449">
          <cell r="I449">
            <v>60.46</v>
          </cell>
        </row>
        <row r="449">
          <cell r="L449">
            <v>15619.7178333333</v>
          </cell>
        </row>
        <row r="449">
          <cell r="V449" t="str">
            <v>墨脱县德兴乡德兴村藤网桥农副产品销售点建设项目</v>
          </cell>
        </row>
        <row r="450">
          <cell r="I450">
            <v>1</v>
          </cell>
        </row>
        <row r="450">
          <cell r="L450">
            <v>11869.3378333333</v>
          </cell>
        </row>
        <row r="450">
          <cell r="V450" t="str">
            <v>墨脱县德兴乡德兴村藤网桥农副产品销售点建设项目</v>
          </cell>
        </row>
        <row r="451">
          <cell r="I451">
            <v>1</v>
          </cell>
        </row>
        <row r="451">
          <cell r="L451">
            <v>31692.7771666667</v>
          </cell>
        </row>
        <row r="451">
          <cell r="V451" t="str">
            <v>墨脱县德兴乡德兴村藤网桥农副产品销售点建设项目</v>
          </cell>
        </row>
        <row r="452">
          <cell r="I452">
            <v>171.72</v>
          </cell>
        </row>
        <row r="452">
          <cell r="L452">
            <v>0</v>
          </cell>
        </row>
        <row r="452">
          <cell r="V452" t="str">
            <v>墨脱县甘登乡甘登村农家乐建设项目</v>
          </cell>
        </row>
        <row r="453">
          <cell r="I453">
            <v>14.08</v>
          </cell>
        </row>
        <row r="453">
          <cell r="L453">
            <v>0</v>
          </cell>
        </row>
        <row r="453">
          <cell r="V453" t="str">
            <v>墨脱县甘登乡甘登村农家乐建设项目</v>
          </cell>
        </row>
        <row r="454">
          <cell r="I454">
            <v>40.6</v>
          </cell>
        </row>
        <row r="454">
          <cell r="L454">
            <v>0</v>
          </cell>
        </row>
        <row r="454">
          <cell r="V454" t="str">
            <v>墨脱县甘登乡甘登村农家乐建设项目</v>
          </cell>
        </row>
        <row r="455">
          <cell r="I455">
            <v>1</v>
          </cell>
        </row>
        <row r="455">
          <cell r="L455">
            <v>0</v>
          </cell>
        </row>
        <row r="455">
          <cell r="V455" t="str">
            <v>墨脱县甘登乡甘登村农家乐建设项目</v>
          </cell>
        </row>
        <row r="456">
          <cell r="I456">
            <v>1</v>
          </cell>
        </row>
        <row r="456">
          <cell r="L456">
            <v>0</v>
          </cell>
        </row>
        <row r="456">
          <cell r="V456" t="str">
            <v>墨脱县甘登乡甘登村农家乐建设项目</v>
          </cell>
        </row>
        <row r="457">
          <cell r="I457">
            <v>1</v>
          </cell>
        </row>
        <row r="457">
          <cell r="L457">
            <v>0</v>
          </cell>
        </row>
        <row r="457">
          <cell r="V457" t="str">
            <v>墨脱县甘登乡甘登村农家乐建设项目</v>
          </cell>
        </row>
        <row r="458">
          <cell r="I458">
            <v>268.82</v>
          </cell>
        </row>
        <row r="458">
          <cell r="L458">
            <v>623433.866708333</v>
          </cell>
        </row>
        <row r="458">
          <cell r="V458" t="str">
            <v>墨脱县德兴乡扶贫超市建设项目</v>
          </cell>
        </row>
        <row r="459">
          <cell r="I459">
            <v>241.74</v>
          </cell>
        </row>
        <row r="459">
          <cell r="L459">
            <v>20083.112</v>
          </cell>
        </row>
        <row r="459">
          <cell r="V459" t="str">
            <v>墨脱县德兴乡扶贫超市建设项目</v>
          </cell>
        </row>
        <row r="460">
          <cell r="I460">
            <v>968.55</v>
          </cell>
        </row>
        <row r="460">
          <cell r="L460">
            <v>6438.30175</v>
          </cell>
        </row>
        <row r="460">
          <cell r="V460" t="str">
            <v>墨脱县德兴乡扶贫超市建设项目</v>
          </cell>
        </row>
        <row r="461">
          <cell r="I461">
            <v>1</v>
          </cell>
        </row>
        <row r="461">
          <cell r="L461">
            <v>1646.15683333333</v>
          </cell>
        </row>
        <row r="461">
          <cell r="V461" t="str">
            <v>墨脱县德兴乡扶贫超市建设项目</v>
          </cell>
        </row>
        <row r="462">
          <cell r="I462">
            <v>1</v>
          </cell>
        </row>
        <row r="462">
          <cell r="L462">
            <v>14339.8525</v>
          </cell>
        </row>
        <row r="462">
          <cell r="V462" t="str">
            <v>墨脱县德兴乡扶贫超市建设项目</v>
          </cell>
        </row>
        <row r="463">
          <cell r="I463">
            <v>1450</v>
          </cell>
        </row>
        <row r="463">
          <cell r="L463">
            <v>0</v>
          </cell>
        </row>
        <row r="463">
          <cell r="V463" t="str">
            <v>墨脱县加热萨乡新建砂石厂项目</v>
          </cell>
        </row>
        <row r="464">
          <cell r="I464">
            <v>1450</v>
          </cell>
        </row>
        <row r="464">
          <cell r="L464">
            <v>0</v>
          </cell>
        </row>
        <row r="464">
          <cell r="V464" t="str">
            <v>墨脱县加热萨乡新建砂石厂项目</v>
          </cell>
        </row>
        <row r="465">
          <cell r="I465">
            <v>1</v>
          </cell>
        </row>
        <row r="465">
          <cell r="L465">
            <v>0</v>
          </cell>
        </row>
        <row r="465">
          <cell r="V465" t="str">
            <v>墨脱县加热萨乡新建砂石厂项目</v>
          </cell>
        </row>
        <row r="466">
          <cell r="I466">
            <v>1</v>
          </cell>
        </row>
        <row r="466">
          <cell r="L466">
            <v>0</v>
          </cell>
        </row>
        <row r="466">
          <cell r="V466" t="str">
            <v>墨脱县加热萨乡新建砂石厂项目</v>
          </cell>
        </row>
        <row r="467">
          <cell r="I467">
            <v>1</v>
          </cell>
        </row>
        <row r="467">
          <cell r="L467">
            <v>0</v>
          </cell>
        </row>
        <row r="467">
          <cell r="V467" t="str">
            <v>墨脱县加热萨乡新建砂石厂项目</v>
          </cell>
        </row>
        <row r="468">
          <cell r="I468">
            <v>1</v>
          </cell>
        </row>
        <row r="468">
          <cell r="L468">
            <v>0</v>
          </cell>
        </row>
        <row r="468">
          <cell r="V468" t="str">
            <v>墨脱县加热萨乡新建砂石厂项目</v>
          </cell>
        </row>
        <row r="469">
          <cell r="I469">
            <v>1</v>
          </cell>
        </row>
        <row r="469">
          <cell r="L469">
            <v>0</v>
          </cell>
        </row>
        <row r="469">
          <cell r="V469" t="str">
            <v>墨脱县加热萨乡新建砂石厂项目</v>
          </cell>
        </row>
        <row r="470">
          <cell r="I470">
            <v>1</v>
          </cell>
        </row>
        <row r="470">
          <cell r="L470">
            <v>0</v>
          </cell>
        </row>
        <row r="470">
          <cell r="V470" t="str">
            <v>墨脱县加热萨乡新建砂石厂项目</v>
          </cell>
        </row>
        <row r="471">
          <cell r="I471">
            <v>1</v>
          </cell>
        </row>
        <row r="471">
          <cell r="L471">
            <v>0</v>
          </cell>
        </row>
        <row r="471">
          <cell r="V471" t="str">
            <v>墨脱县加热萨乡新建砂石厂项目</v>
          </cell>
        </row>
        <row r="472">
          <cell r="I472">
            <v>68.57</v>
          </cell>
        </row>
        <row r="472">
          <cell r="L472">
            <v>116026.105708333</v>
          </cell>
        </row>
        <row r="472">
          <cell r="V472" t="str">
            <v>德兴乡德兴村热带水果采摘体验区建设项目</v>
          </cell>
        </row>
        <row r="473">
          <cell r="I473">
            <v>26.91</v>
          </cell>
        </row>
        <row r="473">
          <cell r="L473">
            <v>36797.9373333333</v>
          </cell>
        </row>
        <row r="473">
          <cell r="V473" t="str">
            <v>德兴乡德兴村热带水果采摘体验区建设项目</v>
          </cell>
        </row>
        <row r="474">
          <cell r="I474">
            <v>4</v>
          </cell>
        </row>
        <row r="474">
          <cell r="L474">
            <v>44217.4818333333</v>
          </cell>
        </row>
        <row r="474">
          <cell r="V474" t="str">
            <v>德兴乡德兴村热带水果采摘体验区建设项目</v>
          </cell>
        </row>
        <row r="475">
          <cell r="I475">
            <v>320.77</v>
          </cell>
        </row>
        <row r="475">
          <cell r="L475">
            <v>28479.0544166667</v>
          </cell>
        </row>
        <row r="475">
          <cell r="V475" t="str">
            <v>德兴乡德兴村热带水果采摘体验区建设项目</v>
          </cell>
        </row>
        <row r="476">
          <cell r="I476">
            <v>1011.62</v>
          </cell>
        </row>
        <row r="476">
          <cell r="L476">
            <v>90683.308</v>
          </cell>
        </row>
        <row r="476">
          <cell r="V476" t="str">
            <v>德兴乡德兴村热带水果采摘体验区建设项目</v>
          </cell>
        </row>
        <row r="477">
          <cell r="I477">
            <v>580.73</v>
          </cell>
        </row>
        <row r="477">
          <cell r="L477">
            <v>150376.9095</v>
          </cell>
        </row>
        <row r="477">
          <cell r="V477" t="str">
            <v>德兴乡德兴村热带水果采摘体验区建设项目</v>
          </cell>
        </row>
        <row r="478">
          <cell r="I478">
            <v>1</v>
          </cell>
        </row>
        <row r="478">
          <cell r="L478">
            <v>3335.04591666667</v>
          </cell>
        </row>
        <row r="478">
          <cell r="V478" t="str">
            <v>德兴乡德兴村热带水果采摘体验区建设项目</v>
          </cell>
        </row>
        <row r="479">
          <cell r="I479">
            <v>1</v>
          </cell>
        </row>
        <row r="479">
          <cell r="L479">
            <v>7419.5445</v>
          </cell>
        </row>
        <row r="479">
          <cell r="V479" t="str">
            <v>德兴乡德兴村热带水果采摘体验区建设项目</v>
          </cell>
        </row>
        <row r="480">
          <cell r="I480">
            <v>1</v>
          </cell>
        </row>
        <row r="480">
          <cell r="L480">
            <v>67975.0104166667</v>
          </cell>
        </row>
        <row r="480">
          <cell r="V480" t="str">
            <v>德兴乡德兴村热带水果采摘体验区建设项目</v>
          </cell>
        </row>
        <row r="481">
          <cell r="I481">
            <v>4</v>
          </cell>
        </row>
        <row r="481">
          <cell r="L481">
            <v>0</v>
          </cell>
        </row>
        <row r="481">
          <cell r="V481" t="str">
            <v>墨脱县加热萨乡蔬菜大棚建设项目</v>
          </cell>
        </row>
        <row r="482">
          <cell r="I482">
            <v>35</v>
          </cell>
        </row>
        <row r="482">
          <cell r="L482">
            <v>0</v>
          </cell>
        </row>
        <row r="482">
          <cell r="V482" t="str">
            <v>墨脱县加热萨乡蔬菜大棚建设项目</v>
          </cell>
        </row>
        <row r="483">
          <cell r="I483">
            <v>114.67</v>
          </cell>
        </row>
        <row r="483">
          <cell r="L483">
            <v>0</v>
          </cell>
        </row>
        <row r="483">
          <cell r="V483" t="str">
            <v>墨脱县加热萨乡蔬菜大棚建设项目</v>
          </cell>
        </row>
        <row r="484">
          <cell r="I484">
            <v>3</v>
          </cell>
        </row>
        <row r="484">
          <cell r="L484">
            <v>0</v>
          </cell>
        </row>
        <row r="484">
          <cell r="V484" t="str">
            <v>墨脱县加热萨乡蔬菜大棚建设项目</v>
          </cell>
        </row>
        <row r="485">
          <cell r="I485">
            <v>27.74</v>
          </cell>
        </row>
        <row r="485">
          <cell r="L485">
            <v>0</v>
          </cell>
        </row>
        <row r="485">
          <cell r="V485" t="str">
            <v>墨脱县加热萨乡蔬菜大棚建设项目</v>
          </cell>
        </row>
        <row r="486">
          <cell r="I486">
            <v>113</v>
          </cell>
        </row>
        <row r="486">
          <cell r="L486">
            <v>0</v>
          </cell>
        </row>
        <row r="486">
          <cell r="V486" t="str">
            <v>墨脱县加热萨乡蔬菜大棚建设项目</v>
          </cell>
        </row>
        <row r="487">
          <cell r="I487">
            <v>44</v>
          </cell>
        </row>
        <row r="487">
          <cell r="L487">
            <v>0</v>
          </cell>
        </row>
        <row r="487">
          <cell r="V487" t="str">
            <v>墨脱县墨脱镇亚东村茶叶苗圃项目</v>
          </cell>
        </row>
        <row r="488">
          <cell r="I488">
            <v>11</v>
          </cell>
        </row>
        <row r="488">
          <cell r="L488">
            <v>0</v>
          </cell>
        </row>
        <row r="488">
          <cell r="V488" t="str">
            <v>墨脱县墨脱镇亚东村茶叶苗圃项目</v>
          </cell>
        </row>
        <row r="489">
          <cell r="I489">
            <v>500</v>
          </cell>
        </row>
        <row r="489">
          <cell r="L489">
            <v>0</v>
          </cell>
        </row>
        <row r="489">
          <cell r="V489" t="str">
            <v>墨脱县墨脱镇亚东村茶叶苗圃项目</v>
          </cell>
        </row>
        <row r="490">
          <cell r="I490">
            <v>1312</v>
          </cell>
        </row>
        <row r="490">
          <cell r="L490">
            <v>0</v>
          </cell>
        </row>
        <row r="490">
          <cell r="V490" t="str">
            <v>墨脱县墨脱镇亚东村茶叶苗圃项目</v>
          </cell>
        </row>
        <row r="491">
          <cell r="I491">
            <v>1</v>
          </cell>
        </row>
        <row r="491">
          <cell r="L491">
            <v>0</v>
          </cell>
        </row>
        <row r="491">
          <cell r="V491" t="str">
            <v>墨脱县墨脱镇亚东村茶叶苗圃项目</v>
          </cell>
        </row>
        <row r="492">
          <cell r="I492">
            <v>1</v>
          </cell>
        </row>
        <row r="492">
          <cell r="L492">
            <v>0</v>
          </cell>
        </row>
        <row r="492">
          <cell r="V492" t="str">
            <v>墨脱村生猪养殖项目</v>
          </cell>
        </row>
        <row r="493">
          <cell r="I493">
            <v>203.56</v>
          </cell>
        </row>
        <row r="493">
          <cell r="L493">
            <v>704596.898416667</v>
          </cell>
        </row>
        <row r="493">
          <cell r="V493" t="str">
            <v>背崩乡巴登村竹(藤）编项目</v>
          </cell>
        </row>
        <row r="494">
          <cell r="I494">
            <v>26.91</v>
          </cell>
        </row>
        <row r="494">
          <cell r="L494">
            <v>88806.53625</v>
          </cell>
        </row>
        <row r="494">
          <cell r="V494" t="str">
            <v>背崩乡巴登村竹(藤）编项目</v>
          </cell>
        </row>
        <row r="495">
          <cell r="I495">
            <v>113</v>
          </cell>
        </row>
        <row r="495">
          <cell r="L495">
            <v>23776.37225</v>
          </cell>
        </row>
        <row r="495">
          <cell r="V495" t="str">
            <v>背崩乡巴登村竹(藤）编项目</v>
          </cell>
        </row>
        <row r="496">
          <cell r="I496">
            <v>80</v>
          </cell>
        </row>
        <row r="496">
          <cell r="L496">
            <v>81176.8035833333</v>
          </cell>
        </row>
        <row r="496">
          <cell r="V496" t="str">
            <v>背崩乡巴登村竹(藤）编项目</v>
          </cell>
        </row>
        <row r="497">
          <cell r="I497">
            <v>1</v>
          </cell>
        </row>
        <row r="497">
          <cell r="L497">
            <v>122341.86975</v>
          </cell>
        </row>
        <row r="497">
          <cell r="V497" t="str">
            <v>背崩乡巴登村竹(藤）编项目</v>
          </cell>
        </row>
        <row r="498">
          <cell r="I498">
            <v>1</v>
          </cell>
        </row>
        <row r="498">
          <cell r="L498">
            <v>71417.8423333333</v>
          </cell>
        </row>
        <row r="498">
          <cell r="V498" t="str">
            <v>背崩乡巴登村竹(藤）编项目</v>
          </cell>
        </row>
        <row r="499">
          <cell r="I499">
            <v>50</v>
          </cell>
        </row>
        <row r="499">
          <cell r="L499">
            <v>96666.6666666667</v>
          </cell>
        </row>
        <row r="499">
          <cell r="V499" t="str">
            <v>背崩乡巴登村竹(藤）编项目</v>
          </cell>
        </row>
        <row r="500">
          <cell r="I500">
            <v>1</v>
          </cell>
        </row>
        <row r="500">
          <cell r="L500">
            <v>120833.333333333</v>
          </cell>
        </row>
        <row r="500">
          <cell r="V500" t="str">
            <v>背崩乡巴登村竹(藤）编项目</v>
          </cell>
        </row>
        <row r="501">
          <cell r="I501">
            <v>60</v>
          </cell>
        </row>
        <row r="501">
          <cell r="L501">
            <v>108421.221</v>
          </cell>
        </row>
        <row r="501">
          <cell r="V501" t="str">
            <v>墨脱县达木乡辣椒种植项目</v>
          </cell>
        </row>
        <row r="502">
          <cell r="I502">
            <v>2300</v>
          </cell>
        </row>
        <row r="502">
          <cell r="L502">
            <v>43161.528</v>
          </cell>
        </row>
        <row r="502">
          <cell r="V502" t="str">
            <v>墨脱县达木乡辣椒种植项目</v>
          </cell>
        </row>
        <row r="503">
          <cell r="I503">
            <v>1200</v>
          </cell>
        </row>
        <row r="503">
          <cell r="L503">
            <v>14253.651</v>
          </cell>
        </row>
        <row r="503">
          <cell r="V503" t="str">
            <v>墨脱县达木乡辣椒种植项目</v>
          </cell>
        </row>
        <row r="504">
          <cell r="I504">
            <v>500</v>
          </cell>
        </row>
        <row r="504">
          <cell r="L504">
            <v>11952.77175</v>
          </cell>
        </row>
        <row r="504">
          <cell r="V504" t="str">
            <v>墨脱县达木乡达木村猕猴桃种植项目</v>
          </cell>
        </row>
        <row r="505">
          <cell r="I505">
            <v>13320</v>
          </cell>
        </row>
        <row r="505">
          <cell r="L505">
            <v>51469.0335</v>
          </cell>
        </row>
        <row r="505">
          <cell r="V505" t="str">
            <v>墨脱县达木乡达木村猕猴桃种植项目</v>
          </cell>
        </row>
        <row r="506">
          <cell r="I506">
            <v>2500</v>
          </cell>
        </row>
        <row r="506">
          <cell r="L506">
            <v>64400.69475</v>
          </cell>
        </row>
        <row r="506">
          <cell r="V506" t="str">
            <v>墨脱县达木乡达木村猕猴桃种植项目</v>
          </cell>
        </row>
        <row r="507">
          <cell r="I507">
            <v>62.84</v>
          </cell>
        </row>
        <row r="507">
          <cell r="L507">
            <v>132504.6225</v>
          </cell>
        </row>
        <row r="507">
          <cell r="V507" t="str">
            <v>墨脱县墨脱镇玛迪村茶叶苗圃基地建设项目</v>
          </cell>
        </row>
        <row r="508">
          <cell r="I508">
            <v>2935.32</v>
          </cell>
        </row>
        <row r="508">
          <cell r="L508">
            <v>485165.9</v>
          </cell>
        </row>
        <row r="508">
          <cell r="V508" t="str">
            <v>墨脱县墨脱镇玛迪村茶叶苗圃基地建设项目</v>
          </cell>
        </row>
        <row r="509">
          <cell r="I509">
            <v>2280.88</v>
          </cell>
        </row>
        <row r="509">
          <cell r="L509">
            <v>363242.695</v>
          </cell>
        </row>
        <row r="509">
          <cell r="V509" t="str">
            <v>墨脱县墨脱镇玛迪村茶叶苗圃基地建设项目</v>
          </cell>
        </row>
        <row r="510">
          <cell r="I510">
            <v>3252.88</v>
          </cell>
        </row>
        <row r="510">
          <cell r="L510">
            <v>488113.955</v>
          </cell>
        </row>
        <row r="510">
          <cell r="V510" t="str">
            <v>墨脱县墨脱镇玛迪村茶叶苗圃基地建设项目</v>
          </cell>
        </row>
        <row r="511">
          <cell r="I511">
            <v>3576.88</v>
          </cell>
        </row>
        <row r="511">
          <cell r="L511">
            <v>528755.02</v>
          </cell>
        </row>
        <row r="511">
          <cell r="V511" t="str">
            <v>墨脱县墨脱镇玛迪村茶叶苗圃基地建设项目</v>
          </cell>
        </row>
        <row r="512">
          <cell r="I512">
            <v>1</v>
          </cell>
        </row>
        <row r="512">
          <cell r="L512">
            <v>43747.055</v>
          </cell>
        </row>
        <row r="512">
          <cell r="V512" t="str">
            <v>墨脱县墨脱镇玛迪村茶叶苗圃基地建设项目</v>
          </cell>
        </row>
        <row r="513">
          <cell r="I513">
            <v>1</v>
          </cell>
        </row>
        <row r="513">
          <cell r="L513">
            <v>208048.57</v>
          </cell>
        </row>
        <row r="513">
          <cell r="V513" t="str">
            <v>墨脱县墨脱镇玛迪村茶叶苗圃基地建设项目</v>
          </cell>
        </row>
        <row r="514">
          <cell r="I514">
            <v>74.48</v>
          </cell>
        </row>
        <row r="514">
          <cell r="L514">
            <v>32428.625</v>
          </cell>
        </row>
        <row r="514">
          <cell r="V514" t="str">
            <v>墨脱县墨脱镇玛迪村茶叶苗圃基地建设项目</v>
          </cell>
        </row>
        <row r="515">
          <cell r="I515">
            <v>1280</v>
          </cell>
        </row>
        <row r="515">
          <cell r="L515">
            <v>14582.35</v>
          </cell>
        </row>
        <row r="515">
          <cell r="V515" t="str">
            <v>墨脱县墨脱镇玛迪村茶叶苗圃基地建设项目</v>
          </cell>
        </row>
        <row r="516">
          <cell r="I516">
            <v>550.9</v>
          </cell>
        </row>
        <row r="516">
          <cell r="L516">
            <v>21268.125</v>
          </cell>
        </row>
        <row r="516">
          <cell r="V516" t="str">
            <v>墨脱县墨脱镇玛迪村茶叶苗圃基地建设项目</v>
          </cell>
        </row>
        <row r="517">
          <cell r="I517">
            <v>587.67</v>
          </cell>
        </row>
        <row r="517">
          <cell r="L517">
            <v>1158.165</v>
          </cell>
        </row>
        <row r="517">
          <cell r="V517" t="str">
            <v>墨脱县墨脱镇玛迪村茶叶苗圃基地建设项目</v>
          </cell>
        </row>
        <row r="518">
          <cell r="I518">
            <v>1</v>
          </cell>
        </row>
        <row r="518">
          <cell r="L518">
            <v>2316.33</v>
          </cell>
        </row>
        <row r="518">
          <cell r="V518" t="str">
            <v>墨脱县墨脱镇玛迪村茶叶苗圃基地建设项目</v>
          </cell>
        </row>
        <row r="519">
          <cell r="I519">
            <v>840.9</v>
          </cell>
        </row>
        <row r="519">
          <cell r="L519">
            <v>717699.18</v>
          </cell>
        </row>
        <row r="519">
          <cell r="V519" t="str">
            <v>墨脱县德兴乡德兴村黑猪养殖项目</v>
          </cell>
        </row>
        <row r="520">
          <cell r="I520">
            <v>10.24</v>
          </cell>
        </row>
        <row r="520">
          <cell r="L520">
            <v>20831.475</v>
          </cell>
        </row>
        <row r="520">
          <cell r="V520" t="str">
            <v>墨脱县德兴乡德兴村黑猪养殖项目</v>
          </cell>
        </row>
        <row r="521">
          <cell r="I521">
            <v>893.4</v>
          </cell>
        </row>
        <row r="521">
          <cell r="L521">
            <v>21544.1325</v>
          </cell>
        </row>
        <row r="521">
          <cell r="V521" t="str">
            <v>墨脱县德兴乡德兴村黑猪养殖项目</v>
          </cell>
        </row>
        <row r="522">
          <cell r="I522">
            <v>1</v>
          </cell>
        </row>
        <row r="522">
          <cell r="L522">
            <v>16774.8225</v>
          </cell>
        </row>
        <row r="522">
          <cell r="V522" t="str">
            <v>墨脱县德兴乡德兴村黑猪养殖项目</v>
          </cell>
        </row>
        <row r="523">
          <cell r="I523">
            <v>1</v>
          </cell>
        </row>
        <row r="523">
          <cell r="L523">
            <v>101800.14</v>
          </cell>
        </row>
        <row r="523">
          <cell r="V523" t="str">
            <v>墨脱县德兴乡德兴村黑猪养殖项目</v>
          </cell>
        </row>
        <row r="524">
          <cell r="I524">
            <v>1</v>
          </cell>
        </row>
        <row r="524">
          <cell r="L524">
            <v>60000</v>
          </cell>
        </row>
        <row r="524">
          <cell r="V524" t="str">
            <v>墨脱县墨脱镇墨脱村门珞服饰加工项目</v>
          </cell>
        </row>
        <row r="525">
          <cell r="I525">
            <v>2725.54</v>
          </cell>
        </row>
        <row r="525">
          <cell r="L525">
            <v>11295112.00175</v>
          </cell>
        </row>
        <row r="525">
          <cell r="V525" t="str">
            <v>墨脱县达木乡贡日村（80K）扶贫收益商铺建设项目</v>
          </cell>
        </row>
        <row r="526">
          <cell r="I526">
            <v>1</v>
          </cell>
        </row>
        <row r="526">
          <cell r="L526">
            <v>125128.5885</v>
          </cell>
        </row>
        <row r="526">
          <cell r="V526" t="str">
            <v>墨脱县达木乡贡日村（80K）扶贫收益商铺建设项目</v>
          </cell>
        </row>
        <row r="527">
          <cell r="I527">
            <v>1</v>
          </cell>
        </row>
        <row r="527">
          <cell r="L527">
            <v>78501.8835</v>
          </cell>
        </row>
        <row r="527">
          <cell r="V527" t="str">
            <v>墨脱县达木乡贡日村（80K）扶贫收益商铺建设项目</v>
          </cell>
        </row>
        <row r="528">
          <cell r="I528">
            <v>527.36</v>
          </cell>
        </row>
        <row r="528">
          <cell r="L528">
            <v>79169.0355</v>
          </cell>
        </row>
        <row r="528">
          <cell r="V528" t="str">
            <v>墨脱县达木乡贡日村（80K）扶贫收益商铺建设项目</v>
          </cell>
        </row>
        <row r="529">
          <cell r="I529">
            <v>2892.32</v>
          </cell>
        </row>
        <row r="529">
          <cell r="L529">
            <v>508001.319</v>
          </cell>
        </row>
        <row r="529">
          <cell r="V529" t="str">
            <v>墨脱县达木乡贡日村（80K）扶贫收益商铺建设项目</v>
          </cell>
        </row>
        <row r="530">
          <cell r="I530">
            <v>61.17</v>
          </cell>
        </row>
        <row r="530">
          <cell r="L530">
            <v>177480.052666667</v>
          </cell>
        </row>
        <row r="530">
          <cell r="V530" t="str">
            <v>墨脱县格当乡布龙村农家乐改造建设项目</v>
          </cell>
        </row>
        <row r="531">
          <cell r="I531">
            <v>1</v>
          </cell>
        </row>
        <row r="531">
          <cell r="L531">
            <v>7473.71</v>
          </cell>
        </row>
        <row r="531">
          <cell r="V531" t="str">
            <v>墨脱县格当乡布龙村农家乐改造建设项目</v>
          </cell>
        </row>
        <row r="532">
          <cell r="I532">
            <v>1</v>
          </cell>
        </row>
        <row r="532">
          <cell r="L532">
            <v>46665.1133333333</v>
          </cell>
        </row>
        <row r="532">
          <cell r="V532" t="str">
            <v>墨脱县格当乡布龙村农家乐改造建设项目</v>
          </cell>
        </row>
        <row r="533">
          <cell r="I533">
            <v>212</v>
          </cell>
        </row>
        <row r="533">
          <cell r="L533">
            <v>125655.545333333</v>
          </cell>
        </row>
        <row r="533">
          <cell r="V533" t="str">
            <v>墨脱县格当乡布龙村农家乐改造建设项目</v>
          </cell>
        </row>
        <row r="534">
          <cell r="I534">
            <v>1</v>
          </cell>
        </row>
        <row r="534">
          <cell r="L534">
            <v>3645.71233333333</v>
          </cell>
        </row>
        <row r="534">
          <cell r="V534" t="str">
            <v>墨脱县格当乡布龙村农家乐改造建设项目</v>
          </cell>
        </row>
        <row r="535">
          <cell r="I535">
            <v>135.27</v>
          </cell>
        </row>
        <row r="535">
          <cell r="L535">
            <v>3463.427</v>
          </cell>
        </row>
        <row r="535">
          <cell r="V535" t="str">
            <v>墨脱县格当乡布龙村农家乐改造建设项目</v>
          </cell>
        </row>
        <row r="536">
          <cell r="I536">
            <v>150</v>
          </cell>
        </row>
        <row r="536">
          <cell r="L536">
            <v>520000</v>
          </cell>
        </row>
        <row r="536">
          <cell r="V536" t="str">
            <v>格当乡藏餐馆与便民超市修建</v>
          </cell>
        </row>
        <row r="537">
          <cell r="I537">
            <v>143.6</v>
          </cell>
        </row>
        <row r="537">
          <cell r="L537">
            <v>0</v>
          </cell>
        </row>
        <row r="537">
          <cell r="V537" t="str">
            <v>墨脱县帮辛乡帮果村农家乐建设项目</v>
          </cell>
        </row>
        <row r="538">
          <cell r="I538">
            <v>1</v>
          </cell>
        </row>
        <row r="538">
          <cell r="L538">
            <v>0</v>
          </cell>
        </row>
        <row r="538">
          <cell r="V538" t="str">
            <v>墨脱县帮辛乡帮果村农家乐建设项目</v>
          </cell>
        </row>
        <row r="539">
          <cell r="I539">
            <v>1</v>
          </cell>
        </row>
        <row r="539">
          <cell r="L539">
            <v>0</v>
          </cell>
        </row>
        <row r="539">
          <cell r="V539" t="str">
            <v>墨脱县帮辛乡帮果村农家乐建设项目</v>
          </cell>
        </row>
        <row r="540">
          <cell r="I540">
            <v>1</v>
          </cell>
        </row>
        <row r="540">
          <cell r="L540">
            <v>0</v>
          </cell>
        </row>
        <row r="540">
          <cell r="V540" t="str">
            <v>墨脱县帮辛乡帮果村农家乐建设项目</v>
          </cell>
        </row>
        <row r="541">
          <cell r="I541">
            <v>402</v>
          </cell>
        </row>
        <row r="541">
          <cell r="L541">
            <v>272914.98975</v>
          </cell>
        </row>
        <row r="541">
          <cell r="V541" t="str">
            <v>墨脱县名贵药用植物组培项目</v>
          </cell>
        </row>
        <row r="542">
          <cell r="I542">
            <v>105</v>
          </cell>
        </row>
        <row r="542">
          <cell r="L542">
            <v>56748.029</v>
          </cell>
        </row>
        <row r="542">
          <cell r="V542" t="str">
            <v>墨脱县名贵药用植物组培项目</v>
          </cell>
        </row>
        <row r="543">
          <cell r="I543">
            <v>1</v>
          </cell>
        </row>
        <row r="543">
          <cell r="L543">
            <v>469314.274</v>
          </cell>
        </row>
        <row r="543">
          <cell r="V543" t="str">
            <v>墨脱县名贵药用植物组培项目</v>
          </cell>
        </row>
        <row r="544">
          <cell r="I544">
            <v>13218.73</v>
          </cell>
        </row>
        <row r="544">
          <cell r="L544">
            <v>32754548.6710585</v>
          </cell>
        </row>
        <row r="544">
          <cell r="V544" t="str">
            <v>墨脱县永久片区异地开发项目</v>
          </cell>
        </row>
        <row r="545">
          <cell r="I545">
            <v>1</v>
          </cell>
        </row>
        <row r="545">
          <cell r="L545">
            <v>58067.9027161718</v>
          </cell>
        </row>
        <row r="545">
          <cell r="V545" t="str">
            <v>墨脱县永久片区异地开发项目</v>
          </cell>
        </row>
        <row r="546">
          <cell r="I546">
            <v>1</v>
          </cell>
        </row>
        <row r="546">
          <cell r="L546">
            <v>445778.10182046</v>
          </cell>
        </row>
        <row r="546">
          <cell r="V546" t="str">
            <v>墨脱县永久片区异地开发项目</v>
          </cell>
        </row>
        <row r="547">
          <cell r="I547">
            <v>1</v>
          </cell>
        </row>
        <row r="547">
          <cell r="L547">
            <v>128666.241805094</v>
          </cell>
        </row>
        <row r="547">
          <cell r="V547" t="str">
            <v>墨脱县永久片区异地开发项目</v>
          </cell>
        </row>
        <row r="548">
          <cell r="I548">
            <v>1110</v>
          </cell>
        </row>
        <row r="548">
          <cell r="L548">
            <v>326341.599801964</v>
          </cell>
        </row>
        <row r="548">
          <cell r="V548" t="str">
            <v>墨脱县永久片区异地开发项目</v>
          </cell>
        </row>
        <row r="549">
          <cell r="I549">
            <v>1</v>
          </cell>
        </row>
        <row r="549">
          <cell r="L549">
            <v>690641.27178261</v>
          </cell>
        </row>
        <row r="549">
          <cell r="V549" t="str">
            <v>墨脱县永久片区异地开发项目</v>
          </cell>
        </row>
        <row r="550">
          <cell r="I550">
            <v>850.54</v>
          </cell>
        </row>
        <row r="550">
          <cell r="L550">
            <v>229704.386975107</v>
          </cell>
        </row>
        <row r="550">
          <cell r="V550" t="str">
            <v>墨脱县永久片区异地开发项目</v>
          </cell>
        </row>
        <row r="551">
          <cell r="I551">
            <v>136.7</v>
          </cell>
        </row>
        <row r="551">
          <cell r="L551">
            <v>28422.7080836554</v>
          </cell>
        </row>
        <row r="551">
          <cell r="V551" t="str">
            <v>墨脱县永久片区异地开发项目</v>
          </cell>
        </row>
        <row r="552">
          <cell r="I552">
            <v>646.43</v>
          </cell>
        </row>
        <row r="552">
          <cell r="L552">
            <v>82211.9239061001</v>
          </cell>
        </row>
        <row r="552">
          <cell r="V552" t="str">
            <v>墨脱县永久片区异地开发项目</v>
          </cell>
        </row>
        <row r="553">
          <cell r="I553">
            <v>21.12</v>
          </cell>
        </row>
        <row r="553">
          <cell r="L553">
            <v>4706.55665158533</v>
          </cell>
        </row>
        <row r="553">
          <cell r="V553" t="str">
            <v>墨脱县永久片区异地开发项目</v>
          </cell>
        </row>
        <row r="554">
          <cell r="I554">
            <v>1</v>
          </cell>
        </row>
        <row r="554">
          <cell r="L554">
            <v>44131.6062779875</v>
          </cell>
        </row>
        <row r="554">
          <cell r="V554" t="str">
            <v>墨脱县永久片区异地开发项目</v>
          </cell>
        </row>
        <row r="555">
          <cell r="I555">
            <v>1</v>
          </cell>
        </row>
        <row r="555">
          <cell r="L555">
            <v>22310.296709066</v>
          </cell>
        </row>
        <row r="555">
          <cell r="V555" t="str">
            <v>墨脱县永久片区异地开发项目</v>
          </cell>
        </row>
        <row r="556">
          <cell r="I556">
            <v>3.15</v>
          </cell>
        </row>
        <row r="556">
          <cell r="L556">
            <v>1283.60393114667</v>
          </cell>
        </row>
        <row r="556">
          <cell r="V556" t="str">
            <v>墨脱县永久片区异地开发项目</v>
          </cell>
        </row>
        <row r="557">
          <cell r="I557">
            <v>9382.21</v>
          </cell>
        </row>
        <row r="557">
          <cell r="L557">
            <v>325485.865628676</v>
          </cell>
        </row>
        <row r="557">
          <cell r="V557" t="str">
            <v>墨脱县永久片区异地开发项目</v>
          </cell>
        </row>
        <row r="558">
          <cell r="I558">
            <v>24.2</v>
          </cell>
        </row>
        <row r="558">
          <cell r="L558">
            <v>3973.06792772602</v>
          </cell>
        </row>
        <row r="558">
          <cell r="V558" t="str">
            <v>墨脱县永久片区异地开发项目</v>
          </cell>
        </row>
        <row r="559">
          <cell r="I559">
            <v>25.8</v>
          </cell>
        </row>
        <row r="559">
          <cell r="L559">
            <v>5802.08778384133</v>
          </cell>
        </row>
        <row r="559">
          <cell r="V559" t="str">
            <v>墨脱县永久片区异地开发项目</v>
          </cell>
        </row>
        <row r="560">
          <cell r="I560">
            <v>1</v>
          </cell>
        </row>
        <row r="560">
          <cell r="L560">
            <v>4259.8799015071</v>
          </cell>
        </row>
        <row r="560">
          <cell r="V560" t="str">
            <v>墨脱县永久片区异地开发项目</v>
          </cell>
        </row>
        <row r="561">
          <cell r="I561">
            <v>8</v>
          </cell>
        </row>
        <row r="561">
          <cell r="L561">
            <v>1053.21539976135</v>
          </cell>
        </row>
        <row r="561">
          <cell r="V561" t="str">
            <v>墨脱县永久片区异地开发项目</v>
          </cell>
        </row>
        <row r="562">
          <cell r="I562">
            <v>2</v>
          </cell>
        </row>
        <row r="562">
          <cell r="L562">
            <v>2821.11294211823</v>
          </cell>
        </row>
        <row r="562">
          <cell r="V562" t="str">
            <v>墨脱县永久片区异地开发项目</v>
          </cell>
        </row>
        <row r="563">
          <cell r="I563">
            <v>2</v>
          </cell>
        </row>
        <row r="563">
          <cell r="L563">
            <v>564.222917188476</v>
          </cell>
        </row>
        <row r="563">
          <cell r="V563" t="str">
            <v>墨脱县永久片区异地开发项目</v>
          </cell>
        </row>
        <row r="564">
          <cell r="I564">
            <v>2</v>
          </cell>
        </row>
        <row r="564">
          <cell r="L564">
            <v>3197.26100563582</v>
          </cell>
        </row>
        <row r="564">
          <cell r="V564" t="str">
            <v>墨脱县永久片区异地开发项目</v>
          </cell>
        </row>
        <row r="565">
          <cell r="I565">
            <v>5</v>
          </cell>
        </row>
        <row r="565">
          <cell r="L565">
            <v>78991.1516944532</v>
          </cell>
        </row>
        <row r="565">
          <cell r="V565" t="str">
            <v>墨脱县永久片区异地开发项目</v>
          </cell>
        </row>
        <row r="566">
          <cell r="I566">
            <v>3</v>
          </cell>
        </row>
        <row r="566">
          <cell r="L566">
            <v>56038.6185553647</v>
          </cell>
        </row>
        <row r="566">
          <cell r="V566" t="str">
            <v>墨脱县背崩乡德尔贡村茶叶智能化流水生产线一期建设项目</v>
          </cell>
        </row>
        <row r="567">
          <cell r="I567">
            <v>1</v>
          </cell>
        </row>
        <row r="567">
          <cell r="L567">
            <v>7471.81580738197</v>
          </cell>
        </row>
        <row r="567">
          <cell r="V567" t="str">
            <v>墨脱县背崩乡德尔贡村茶叶智能化流水生产线一期建设项目</v>
          </cell>
        </row>
        <row r="568">
          <cell r="I568">
            <v>1</v>
          </cell>
        </row>
        <row r="568">
          <cell r="L568">
            <v>60708.5034349784</v>
          </cell>
        </row>
        <row r="568">
          <cell r="V568" t="str">
            <v>墨脱县背崩乡德尔贡村茶叶智能化流水生产线一期建设项目</v>
          </cell>
        </row>
        <row r="569">
          <cell r="I569">
            <v>4</v>
          </cell>
        </row>
        <row r="569">
          <cell r="L569">
            <v>104605.421303347</v>
          </cell>
        </row>
        <row r="569">
          <cell r="V569" t="str">
            <v>墨脱县背崩乡德尔贡村茶叶智能化流水生产线一期建设项目</v>
          </cell>
        </row>
        <row r="570">
          <cell r="I570">
            <v>24</v>
          </cell>
        </row>
        <row r="570">
          <cell r="L570">
            <v>56038.6185553647</v>
          </cell>
        </row>
        <row r="570">
          <cell r="V570" t="str">
            <v>墨脱县背崩乡德尔贡村茶叶智能化流水生产线一期建设项目</v>
          </cell>
        </row>
        <row r="571">
          <cell r="I571">
            <v>1</v>
          </cell>
        </row>
        <row r="571">
          <cell r="L571">
            <v>32689.1941572961</v>
          </cell>
        </row>
        <row r="571">
          <cell r="V571" t="str">
            <v>墨脱县背崩乡德尔贡村茶叶智能化流水生产线一期建设项目</v>
          </cell>
        </row>
        <row r="572">
          <cell r="I572">
            <v>3</v>
          </cell>
        </row>
        <row r="572">
          <cell r="L572">
            <v>112077.237110729</v>
          </cell>
        </row>
        <row r="572">
          <cell r="V572" t="str">
            <v>墨脱县背崩乡德尔贡村茶叶智能化流水生产线一期建设项目</v>
          </cell>
        </row>
        <row r="573">
          <cell r="I573">
            <v>1</v>
          </cell>
        </row>
        <row r="573">
          <cell r="L573">
            <v>44830.8948442918</v>
          </cell>
        </row>
        <row r="573">
          <cell r="V573" t="str">
            <v>墨脱县背崩乡德尔贡村茶叶智能化流水生产线一期建设项目</v>
          </cell>
        </row>
        <row r="574">
          <cell r="I574">
            <v>6</v>
          </cell>
        </row>
        <row r="574">
          <cell r="L574">
            <v>285796.95463236</v>
          </cell>
        </row>
        <row r="574">
          <cell r="V574" t="str">
            <v>墨脱县背崩乡德尔贡村茶叶智能化流水生产线一期建设项目</v>
          </cell>
        </row>
        <row r="575">
          <cell r="I575">
            <v>1</v>
          </cell>
        </row>
        <row r="575">
          <cell r="L575">
            <v>41094.9869406008</v>
          </cell>
        </row>
        <row r="575">
          <cell r="V575" t="str">
            <v>墨脱县背崩乡德尔贡村茶叶智能化流水生产线一期建设项目</v>
          </cell>
        </row>
        <row r="576">
          <cell r="I576">
            <v>1</v>
          </cell>
        </row>
        <row r="576">
          <cell r="L576">
            <v>126086.891749571</v>
          </cell>
        </row>
        <row r="576">
          <cell r="V576" t="str">
            <v>墨脱县背崩乡德尔贡村茶叶智能化流水生产线一期建设项目</v>
          </cell>
        </row>
        <row r="577">
          <cell r="I577">
            <v>1</v>
          </cell>
        </row>
        <row r="577">
          <cell r="L577">
            <v>168115.855666094</v>
          </cell>
        </row>
        <row r="577">
          <cell r="V577" t="str">
            <v>墨脱县背崩乡德尔贡村茶叶智能化流水生产线一期建设项目</v>
          </cell>
        </row>
        <row r="578">
          <cell r="I578">
            <v>1</v>
          </cell>
        </row>
        <row r="578">
          <cell r="L578">
            <v>48566.8027479828</v>
          </cell>
        </row>
        <row r="578">
          <cell r="V578" t="str">
            <v>墨脱县背崩乡德尔贡村茶叶智能化流水生产线一期建设项目</v>
          </cell>
        </row>
        <row r="579">
          <cell r="I579">
            <v>1</v>
          </cell>
        </row>
        <row r="579">
          <cell r="L579">
            <v>168115.855666094</v>
          </cell>
        </row>
        <row r="579">
          <cell r="V579" t="str">
            <v>墨脱县背崩乡德尔贡村茶叶智能化流水生产线一期建设项目</v>
          </cell>
        </row>
        <row r="580">
          <cell r="I580">
            <v>1</v>
          </cell>
        </row>
        <row r="580">
          <cell r="L580">
            <v>48566.8027479828</v>
          </cell>
        </row>
        <row r="580">
          <cell r="V580" t="str">
            <v>墨脱县背崩乡德尔贡村茶叶智能化流水生产线一期建设项目</v>
          </cell>
        </row>
        <row r="581">
          <cell r="I581">
            <v>2</v>
          </cell>
        </row>
        <row r="581">
          <cell r="L581">
            <v>46698.8487961373</v>
          </cell>
        </row>
        <row r="581">
          <cell r="V581" t="str">
            <v>墨脱县背崩乡德尔贡村茶叶智能化流水生产线一期建设项目</v>
          </cell>
        </row>
        <row r="582">
          <cell r="I582">
            <v>1</v>
          </cell>
        </row>
        <row r="582">
          <cell r="L582">
            <v>31755.2171813734</v>
          </cell>
        </row>
        <row r="582">
          <cell r="V582" t="str">
            <v>墨脱县背崩乡德尔贡村茶叶智能化流水生产线一期建设项目</v>
          </cell>
        </row>
        <row r="583">
          <cell r="I583">
            <v>1</v>
          </cell>
        </row>
        <row r="583">
          <cell r="L583">
            <v>23816.41288603</v>
          </cell>
        </row>
        <row r="583">
          <cell r="V583" t="str">
            <v>墨脱县背崩乡德尔贡村茶叶智能化流水生产线一期建设项目</v>
          </cell>
        </row>
        <row r="584">
          <cell r="I584">
            <v>33</v>
          </cell>
        </row>
        <row r="584">
          <cell r="L584">
            <v>49313.984328721</v>
          </cell>
        </row>
        <row r="584">
          <cell r="V584" t="str">
            <v>墨脱县背崩乡德尔贡村茶叶智能化流水生产线一期建设项目</v>
          </cell>
        </row>
        <row r="585">
          <cell r="I585">
            <v>1</v>
          </cell>
        </row>
        <row r="585">
          <cell r="L585">
            <v>16811.5855666094</v>
          </cell>
        </row>
        <row r="585">
          <cell r="V585" t="str">
            <v>墨脱县背崩乡德尔贡村茶叶智能化流水生产线一期建设项目</v>
          </cell>
        </row>
        <row r="586">
          <cell r="I586">
            <v>1</v>
          </cell>
        </row>
        <row r="586">
          <cell r="L586">
            <v>70048.2731942059</v>
          </cell>
        </row>
        <row r="586">
          <cell r="V586" t="str">
            <v>墨脱县背崩乡德尔贡村茶叶智能化流水生产线一期建设项目</v>
          </cell>
        </row>
        <row r="587">
          <cell r="I587">
            <v>1</v>
          </cell>
        </row>
        <row r="587">
          <cell r="L587">
            <v>18679.5395184549</v>
          </cell>
        </row>
        <row r="587">
          <cell r="V587" t="str">
            <v>墨脱县背崩乡德尔贡村茶叶智能化流水生产线一期建设项目</v>
          </cell>
        </row>
        <row r="588">
          <cell r="I588">
            <v>1</v>
          </cell>
        </row>
        <row r="588">
          <cell r="L588">
            <v>33342.978040442</v>
          </cell>
        </row>
        <row r="588">
          <cell r="V588" t="str">
            <v>墨脱县背崩乡德尔贡村茶叶智能化流水生产线一期建设项目</v>
          </cell>
        </row>
        <row r="589">
          <cell r="I589">
            <v>1</v>
          </cell>
        </row>
        <row r="589">
          <cell r="L589">
            <v>114505.577248128</v>
          </cell>
        </row>
        <row r="589">
          <cell r="V589" t="str">
            <v>墨脱县背崩乡德尔贡村茶叶智能化流水生产线一期建设项目</v>
          </cell>
        </row>
        <row r="590">
          <cell r="I590">
            <v>4</v>
          </cell>
        </row>
        <row r="590">
          <cell r="L590">
            <v>304850.084941184</v>
          </cell>
        </row>
        <row r="590">
          <cell r="V590" t="str">
            <v>墨脱县背崩乡德尔贡村茶叶智能化流水生产线一期建设项目</v>
          </cell>
        </row>
        <row r="591">
          <cell r="I591">
            <v>4</v>
          </cell>
        </row>
        <row r="591">
          <cell r="L591">
            <v>457275.127411777</v>
          </cell>
        </row>
        <row r="591">
          <cell r="V591" t="str">
            <v>墨脱县背崩乡德尔贡村茶叶智能化流水生产线一期建设项目</v>
          </cell>
        </row>
        <row r="592">
          <cell r="I592">
            <v>1</v>
          </cell>
        </row>
        <row r="592">
          <cell r="L592">
            <v>53703.6761155578</v>
          </cell>
        </row>
        <row r="592">
          <cell r="V592" t="str">
            <v>墨脱县背崩乡德尔贡村茶叶智能化流水生产线一期建设项目</v>
          </cell>
        </row>
        <row r="593">
          <cell r="I593">
            <v>3</v>
          </cell>
        </row>
        <row r="593">
          <cell r="L593">
            <v>42869.543194854</v>
          </cell>
        </row>
        <row r="593">
          <cell r="V593" t="str">
            <v>墨脱县背崩乡德尔贡村茶叶智能化流水生产线一期建设项目</v>
          </cell>
        </row>
        <row r="594">
          <cell r="I594">
            <v>1</v>
          </cell>
        </row>
        <row r="594">
          <cell r="L594">
            <v>11207.7237110729</v>
          </cell>
        </row>
        <row r="594">
          <cell r="V594" t="str">
            <v>墨脱县背崩乡德尔贡村茶叶智能化流水生产线一期建设项目</v>
          </cell>
        </row>
        <row r="595">
          <cell r="I595">
            <v>1</v>
          </cell>
        </row>
        <row r="595">
          <cell r="L595">
            <v>151304.270099485</v>
          </cell>
        </row>
        <row r="595">
          <cell r="V595" t="str">
            <v>墨脱县背崩乡德尔贡村茶叶智能化流水生产线一期建设项目</v>
          </cell>
        </row>
        <row r="596">
          <cell r="I596">
            <v>1</v>
          </cell>
        </row>
        <row r="596">
          <cell r="L596">
            <v>142898.47731618</v>
          </cell>
        </row>
        <row r="596">
          <cell r="V596" t="str">
            <v>墨脱县背崩乡德尔贡村茶叶智能化流水生产线一期建设项目</v>
          </cell>
        </row>
        <row r="597">
          <cell r="I597">
            <v>5</v>
          </cell>
        </row>
        <row r="597">
          <cell r="L597">
            <v>32689.1941572961</v>
          </cell>
        </row>
        <row r="597">
          <cell r="V597" t="str">
            <v>墨脱县背崩乡德尔贡村茶叶智能化流水生产线一期建设项目</v>
          </cell>
        </row>
        <row r="598">
          <cell r="I598">
            <v>1</v>
          </cell>
        </row>
        <row r="598">
          <cell r="L598">
            <v>23349.4243980686</v>
          </cell>
        </row>
        <row r="598">
          <cell r="V598" t="str">
            <v>墨脱县背崩乡德尔贡村茶叶智能化流水生产线一期建设项目</v>
          </cell>
        </row>
        <row r="599">
          <cell r="I599">
            <v>1</v>
          </cell>
        </row>
        <row r="599">
          <cell r="L599">
            <v>9339.76975922748</v>
          </cell>
        </row>
        <row r="599">
          <cell r="V599" t="str">
            <v>墨脱县背崩乡德尔贡村茶叶智能化流水生产线一期建设项目</v>
          </cell>
        </row>
        <row r="600">
          <cell r="I600">
            <v>1</v>
          </cell>
        </row>
        <row r="600">
          <cell r="L600">
            <v>12141.7006869957</v>
          </cell>
        </row>
        <row r="600">
          <cell r="V600" t="str">
            <v>墨脱县背崩乡德尔贡村茶叶智能化流水生产线一期建设项目</v>
          </cell>
        </row>
        <row r="601">
          <cell r="I601">
            <v>2</v>
          </cell>
        </row>
        <row r="601">
          <cell r="L601">
            <v>121417.006869957</v>
          </cell>
        </row>
        <row r="601">
          <cell r="V601" t="str">
            <v>墨脱县背崩乡德尔贡村茶叶智能化流水生产线一期建设项目</v>
          </cell>
        </row>
        <row r="602">
          <cell r="I602">
            <v>4</v>
          </cell>
        </row>
        <row r="602">
          <cell r="L602">
            <v>37359.0790369098</v>
          </cell>
        </row>
        <row r="602">
          <cell r="V602" t="str">
            <v>墨脱县背崩乡德尔贡村茶叶智能化流水生产线一期建设项目</v>
          </cell>
        </row>
        <row r="603">
          <cell r="I603">
            <v>6</v>
          </cell>
        </row>
        <row r="603">
          <cell r="L603">
            <v>50434.7566998282</v>
          </cell>
        </row>
        <row r="603">
          <cell r="V603" t="str">
            <v>墨脱县背崩乡德尔贡村茶叶智能化流水生产线一期建设项目</v>
          </cell>
        </row>
        <row r="604">
          <cell r="I604">
            <v>1</v>
          </cell>
        </row>
        <row r="604">
          <cell r="L604">
            <v>22882.4359101073</v>
          </cell>
        </row>
        <row r="604">
          <cell r="V604" t="str">
            <v>墨脱县背崩乡德尔贡村茶叶智能化流水生产线一期建设项目</v>
          </cell>
        </row>
        <row r="605">
          <cell r="I605">
            <v>1</v>
          </cell>
        </row>
        <row r="605">
          <cell r="L605">
            <v>181004.737933828</v>
          </cell>
        </row>
        <row r="605">
          <cell r="V605" t="str">
            <v>墨脱县背崩乡德尔贡村茶叶智能化流水生产线一期建设项目</v>
          </cell>
        </row>
        <row r="606">
          <cell r="I606">
            <v>1</v>
          </cell>
        </row>
        <row r="606">
          <cell r="L606">
            <v>45484.6787274377</v>
          </cell>
        </row>
        <row r="606">
          <cell r="V606" t="str">
            <v>墨脱县背崩乡德尔贡村茶叶智能化流水生产线一期建设项目</v>
          </cell>
        </row>
        <row r="607">
          <cell r="I607">
            <v>1</v>
          </cell>
        </row>
        <row r="607">
          <cell r="L607">
            <v>31475.0240885965</v>
          </cell>
        </row>
        <row r="607">
          <cell r="V607" t="str">
            <v>墨脱县背崩乡德尔贡村茶叶智能化流水生产线一期建设项目</v>
          </cell>
        </row>
        <row r="608">
          <cell r="I608">
            <v>1</v>
          </cell>
        </row>
        <row r="608">
          <cell r="L608">
            <v>62576.4573868239</v>
          </cell>
        </row>
        <row r="608">
          <cell r="V608" t="str">
            <v>墨脱县背崩乡德尔贡村茶叶智能化流水生产线一期建设项目</v>
          </cell>
        </row>
        <row r="609">
          <cell r="I609">
            <v>1</v>
          </cell>
        </row>
        <row r="609">
          <cell r="L609">
            <v>14009.6546388412</v>
          </cell>
        </row>
        <row r="609">
          <cell r="V609" t="str">
            <v>墨脱县背崩乡德尔贡村茶叶智能化流水生产线一期建设项目</v>
          </cell>
        </row>
        <row r="610">
          <cell r="I610">
            <v>72</v>
          </cell>
        </row>
        <row r="610">
          <cell r="L610">
            <v>369854.882465407</v>
          </cell>
        </row>
        <row r="610">
          <cell r="V610" t="str">
            <v>墨脱县背崩乡德尔贡村茶叶智能化流水生产线一期建设项目</v>
          </cell>
        </row>
        <row r="611">
          <cell r="I611">
            <v>2</v>
          </cell>
        </row>
        <row r="611">
          <cell r="L611">
            <v>84057.9278330471</v>
          </cell>
        </row>
        <row r="611">
          <cell r="V611" t="str">
            <v>墨脱县背崩乡德尔贡村茶叶智能化流水生产线一期建设项目</v>
          </cell>
        </row>
        <row r="612">
          <cell r="I612">
            <v>2</v>
          </cell>
        </row>
        <row r="612">
          <cell r="L612">
            <v>14943.6316147639</v>
          </cell>
        </row>
        <row r="612">
          <cell r="V612" t="str">
            <v>墨脱县背崩乡德尔贡村茶叶智能化流水生产线一期建设项目</v>
          </cell>
        </row>
        <row r="613">
          <cell r="I613">
            <v>2</v>
          </cell>
        </row>
        <row r="613">
          <cell r="L613">
            <v>32689.1941572961</v>
          </cell>
        </row>
        <row r="613">
          <cell r="V613" t="str">
            <v>墨脱县背崩乡德尔贡村茶叶智能化流水生产线一期建设项目</v>
          </cell>
        </row>
        <row r="614">
          <cell r="I614">
            <v>115</v>
          </cell>
        </row>
        <row r="614">
          <cell r="L614">
            <v>322222.056693347</v>
          </cell>
        </row>
        <row r="614">
          <cell r="V614" t="str">
            <v>墨脱县背崩乡德尔贡村茶叶智能化流水生产线一期建设项目</v>
          </cell>
        </row>
        <row r="615">
          <cell r="I615">
            <v>1</v>
          </cell>
        </row>
        <row r="615">
          <cell r="L615">
            <v>172785.740545708</v>
          </cell>
        </row>
        <row r="615">
          <cell r="V615" t="str">
            <v>墨脱县背崩乡德尔贡村茶叶智能化流水生产线一期建设项目</v>
          </cell>
        </row>
        <row r="616">
          <cell r="I616">
            <v>2</v>
          </cell>
        </row>
        <row r="616">
          <cell r="L616">
            <v>117681.098966266</v>
          </cell>
        </row>
        <row r="616">
          <cell r="V616" t="str">
            <v>墨脱县背崩乡德尔贡村茶叶智能化流水生产线一期建设项目</v>
          </cell>
        </row>
        <row r="617">
          <cell r="I617">
            <v>1</v>
          </cell>
        </row>
        <row r="617">
          <cell r="L617">
            <v>123845.347007356</v>
          </cell>
        </row>
        <row r="617">
          <cell r="V617" t="str">
            <v>墨脱县背崩乡德尔贡村茶叶智能化流水生产线一期建设项目</v>
          </cell>
        </row>
        <row r="618">
          <cell r="I618">
            <v>2</v>
          </cell>
        </row>
        <row r="618">
          <cell r="L618">
            <v>164379.947762403</v>
          </cell>
        </row>
        <row r="618">
          <cell r="V618" t="str">
            <v>墨脱县背崩乡德尔贡村茶叶智能化流水生产线一期建设项目</v>
          </cell>
        </row>
        <row r="619">
          <cell r="I619">
            <v>400</v>
          </cell>
        </row>
        <row r="619">
          <cell r="L619">
            <v>186795.395184549</v>
          </cell>
        </row>
        <row r="619">
          <cell r="V619" t="str">
            <v>墨脱县背崩乡德尔贡村茶叶智能化流水生产线一期建设项目</v>
          </cell>
        </row>
        <row r="620">
          <cell r="I620">
            <v>300</v>
          </cell>
        </row>
        <row r="620">
          <cell r="L620">
            <v>140096.546388412</v>
          </cell>
        </row>
        <row r="620">
          <cell r="V620" t="str">
            <v>墨脱县背崩乡德尔贡村茶叶智能化流水生产线一期建设项目</v>
          </cell>
        </row>
        <row r="621">
          <cell r="I621">
            <v>15</v>
          </cell>
        </row>
        <row r="621">
          <cell r="L621">
            <v>2801.93092776824</v>
          </cell>
        </row>
        <row r="621">
          <cell r="V621" t="str">
            <v>墨脱县背崩乡德尔贡村茶叶智能化流水生产线一期建设项目</v>
          </cell>
        </row>
        <row r="622">
          <cell r="I622">
            <v>1</v>
          </cell>
        </row>
        <row r="622">
          <cell r="L622">
            <v>11207.7237110729</v>
          </cell>
        </row>
        <row r="622">
          <cell r="V622" t="str">
            <v>墨脱县背崩乡德尔贡村茶叶智能化流水生产线一期建设项目</v>
          </cell>
        </row>
        <row r="623">
          <cell r="I623">
            <v>1</v>
          </cell>
        </row>
        <row r="623">
          <cell r="L623">
            <v>13075.6776629184</v>
          </cell>
        </row>
        <row r="623">
          <cell r="V623" t="str">
            <v>墨脱县背崩乡德尔贡村茶叶智能化流水生产线一期建设项目</v>
          </cell>
        </row>
        <row r="624">
          <cell r="I624">
            <v>1</v>
          </cell>
        </row>
        <row r="624">
          <cell r="L624">
            <v>8872.78127126608</v>
          </cell>
        </row>
        <row r="624">
          <cell r="V624" t="str">
            <v>墨脱县背崩乡德尔贡村茶叶智能化流水生产线一期建设项目</v>
          </cell>
        </row>
        <row r="625">
          <cell r="I625">
            <v>1</v>
          </cell>
        </row>
        <row r="625">
          <cell r="L625">
            <v>424959.524044849</v>
          </cell>
        </row>
        <row r="625">
          <cell r="V625" t="str">
            <v>墨脱县背崩乡德尔贡村茶叶智能化流水生产线一期建设项目</v>
          </cell>
        </row>
        <row r="626">
          <cell r="I626">
            <v>364.33</v>
          </cell>
        </row>
        <row r="626">
          <cell r="L626">
            <v>200480.602333333</v>
          </cell>
        </row>
        <row r="626">
          <cell r="V626" t="str">
            <v>墨脱县德兴乡文朗村美丽宜居产业发展项目</v>
          </cell>
        </row>
        <row r="627">
          <cell r="I627">
            <v>1655.67</v>
          </cell>
        </row>
        <row r="627">
          <cell r="L627">
            <v>594290.587083333</v>
          </cell>
        </row>
        <row r="627">
          <cell r="V627" t="str">
            <v>墨脱县德兴乡文朗村美丽宜居产业发展项目</v>
          </cell>
        </row>
        <row r="628">
          <cell r="I628">
            <v>140</v>
          </cell>
        </row>
        <row r="628">
          <cell r="L628">
            <v>74142.4754166667</v>
          </cell>
        </row>
        <row r="628">
          <cell r="V628" t="str">
            <v>墨脱县德兴乡文朗村美丽宜居产业发展项目</v>
          </cell>
        </row>
        <row r="629">
          <cell r="I629">
            <v>1</v>
          </cell>
        </row>
        <row r="629">
          <cell r="L629">
            <v>202288.957166667</v>
          </cell>
        </row>
        <row r="629">
          <cell r="V629" t="str">
            <v>墨脱县德兴乡文朗村美丽宜居产业发展项目</v>
          </cell>
        </row>
        <row r="630">
          <cell r="I630">
            <v>6076.08</v>
          </cell>
        </row>
        <row r="630">
          <cell r="L630">
            <v>4280453.99166667</v>
          </cell>
        </row>
        <row r="630">
          <cell r="V630" t="str">
            <v>墨脱县德兴乡文朗村美丽宜居产业发展项目</v>
          </cell>
        </row>
        <row r="631">
          <cell r="I631">
            <v>687.4</v>
          </cell>
        </row>
        <row r="631">
          <cell r="L631">
            <v>451348.49325</v>
          </cell>
        </row>
        <row r="631">
          <cell r="V631" t="str">
            <v>墨脱县德兴乡文朗村美丽宜居产业发展项目</v>
          </cell>
        </row>
        <row r="632">
          <cell r="I632">
            <v>31</v>
          </cell>
        </row>
        <row r="632">
          <cell r="L632">
            <v>40441.3531666667</v>
          </cell>
        </row>
        <row r="632">
          <cell r="V632" t="str">
            <v>墨脱县德兴乡文朗村美丽宜居产业发展项目</v>
          </cell>
        </row>
        <row r="633">
          <cell r="I633">
            <v>26</v>
          </cell>
        </row>
        <row r="633">
          <cell r="L633">
            <v>301583.977166667</v>
          </cell>
        </row>
        <row r="633">
          <cell r="V633" t="str">
            <v>墨脱县德兴乡文朗村美丽宜居产业发展项目</v>
          </cell>
        </row>
        <row r="634">
          <cell r="I634">
            <v>1</v>
          </cell>
        </row>
        <row r="634">
          <cell r="L634">
            <v>674433.50675</v>
          </cell>
        </row>
        <row r="634">
          <cell r="V634" t="str">
            <v>墨脱县德兴乡文朗村美丽宜居产业发展项目</v>
          </cell>
        </row>
        <row r="635">
          <cell r="I635">
            <v>2362.84</v>
          </cell>
        </row>
        <row r="635">
          <cell r="L635">
            <v>671392.184916667</v>
          </cell>
        </row>
        <row r="635">
          <cell r="V635" t="str">
            <v>墨脱县德兴乡文朗村美丽宜居产业发展项目</v>
          </cell>
        </row>
        <row r="636">
          <cell r="I636">
            <v>1</v>
          </cell>
        </row>
        <row r="636">
          <cell r="L636">
            <v>51044.8758333333</v>
          </cell>
        </row>
        <row r="636">
          <cell r="V636" t="str">
            <v>墨脱县德兴乡文朗村美丽宜居产业发展项目</v>
          </cell>
        </row>
        <row r="637">
          <cell r="I637">
            <v>24.7</v>
          </cell>
        </row>
        <row r="637">
          <cell r="L637">
            <v>234178.759791667</v>
          </cell>
        </row>
        <row r="637">
          <cell r="V637" t="str">
            <v>墨脱县德兴乡文朗村美丽宜居产业发展项目</v>
          </cell>
        </row>
        <row r="638">
          <cell r="I638">
            <v>1760</v>
          </cell>
        </row>
        <row r="638">
          <cell r="L638">
            <v>125680.539666667</v>
          </cell>
        </row>
        <row r="638">
          <cell r="V638" t="str">
            <v>墨脱县德兴乡文朗村美丽宜居产业发展项目</v>
          </cell>
        </row>
        <row r="639">
          <cell r="I639">
            <v>193.05</v>
          </cell>
        </row>
        <row r="639">
          <cell r="L639">
            <v>160450.238166667</v>
          </cell>
        </row>
        <row r="639">
          <cell r="V639" t="str">
            <v>墨脱县德兴乡文朗村美丽宜居产业发展项目</v>
          </cell>
        </row>
        <row r="640">
          <cell r="I640">
            <v>6</v>
          </cell>
        </row>
        <row r="640">
          <cell r="L640">
            <v>82033.4739166667</v>
          </cell>
        </row>
        <row r="640">
          <cell r="V640" t="str">
            <v>墨脱县德兴乡文朗村美丽宜居产业发展项目</v>
          </cell>
        </row>
        <row r="641">
          <cell r="I641">
            <v>166.2</v>
          </cell>
        </row>
        <row r="641">
          <cell r="L641">
            <v>88033.9181666667</v>
          </cell>
        </row>
        <row r="641">
          <cell r="V641" t="str">
            <v>墨脱县德兴乡文朗村美丽宜居产业发展项目</v>
          </cell>
        </row>
        <row r="642">
          <cell r="I642">
            <v>2</v>
          </cell>
        </row>
        <row r="642">
          <cell r="L642">
            <v>2630.33283333333</v>
          </cell>
        </row>
        <row r="642">
          <cell r="V642" t="str">
            <v>墨脱县德兴乡文朗村美丽宜居产业发展项目</v>
          </cell>
        </row>
        <row r="643">
          <cell r="I643">
            <v>19</v>
          </cell>
        </row>
        <row r="643">
          <cell r="L643">
            <v>132174.172333333</v>
          </cell>
        </row>
        <row r="643">
          <cell r="V643" t="str">
            <v>墨脱县德兴乡文朗村美丽宜居产业发展项目</v>
          </cell>
        </row>
        <row r="644">
          <cell r="I644">
            <v>1</v>
          </cell>
        </row>
        <row r="644">
          <cell r="L644">
            <v>396029.328583333</v>
          </cell>
        </row>
        <row r="644">
          <cell r="V644" t="str">
            <v>墨脱县德兴乡文朗村美丽宜居产业发展项目</v>
          </cell>
        </row>
        <row r="645">
          <cell r="I645">
            <v>2146.27</v>
          </cell>
        </row>
        <row r="645">
          <cell r="L645">
            <v>620182.918333333</v>
          </cell>
        </row>
        <row r="645">
          <cell r="V645" t="str">
            <v>墨脱县德兴乡文朗村美丽宜居产业发展项目</v>
          </cell>
        </row>
        <row r="646">
          <cell r="I646">
            <v>477</v>
          </cell>
        </row>
        <row r="646">
          <cell r="L646">
            <v>295447.369166667</v>
          </cell>
        </row>
        <row r="646">
          <cell r="V646" t="str">
            <v>墨脱县德兴乡文朗村美丽宜居产业发展项目</v>
          </cell>
        </row>
        <row r="647">
          <cell r="I647">
            <v>1</v>
          </cell>
        </row>
        <row r="647">
          <cell r="L647">
            <v>48250.15225</v>
          </cell>
        </row>
        <row r="647">
          <cell r="V647" t="str">
            <v>墨脱县德兴乡文朗村美丽宜居产业发展项目</v>
          </cell>
        </row>
        <row r="648">
          <cell r="I648">
            <v>1</v>
          </cell>
        </row>
        <row r="648">
          <cell r="L648">
            <v>157902.10475</v>
          </cell>
        </row>
        <row r="648">
          <cell r="V648" t="str">
            <v>墨脱县德兴乡文朗村美丽宜居产业发展项目</v>
          </cell>
        </row>
        <row r="649">
          <cell r="I649">
            <v>300</v>
          </cell>
        </row>
        <row r="649">
          <cell r="L649">
            <v>657611.1605</v>
          </cell>
        </row>
        <row r="649">
          <cell r="V649" t="str">
            <v>墨脱县德兴乡文朗村美丽宜居产业发展项目</v>
          </cell>
        </row>
        <row r="650">
          <cell r="I650">
            <v>275.06</v>
          </cell>
        </row>
        <row r="650">
          <cell r="L650">
            <v>1234820.41666667</v>
          </cell>
        </row>
        <row r="650">
          <cell r="V650" t="str">
            <v>墨脱县德兴乡易贡白村美丽宜居产业项目</v>
          </cell>
        </row>
        <row r="651">
          <cell r="I651">
            <v>129.63</v>
          </cell>
        </row>
        <row r="651">
          <cell r="L651">
            <v>576948.75</v>
          </cell>
        </row>
        <row r="651">
          <cell r="V651" t="str">
            <v>墨脱县德兴乡易贡白村美丽宜居产业项目</v>
          </cell>
        </row>
        <row r="652">
          <cell r="I652">
            <v>791.88</v>
          </cell>
        </row>
        <row r="652">
          <cell r="L652">
            <v>255029.166666667</v>
          </cell>
        </row>
        <row r="652">
          <cell r="V652" t="str">
            <v>墨脱县德兴乡易贡白村美丽宜居产业项目</v>
          </cell>
        </row>
        <row r="653">
          <cell r="I653">
            <v>349.35</v>
          </cell>
        </row>
        <row r="653">
          <cell r="L653">
            <v>51086.6666666667</v>
          </cell>
        </row>
        <row r="653">
          <cell r="V653" t="str">
            <v>墨脱县德兴乡易贡白村美丽宜居产业项目</v>
          </cell>
        </row>
        <row r="654">
          <cell r="I654">
            <v>158.16</v>
          </cell>
        </row>
        <row r="654">
          <cell r="L654">
            <v>272489.166666667</v>
          </cell>
        </row>
        <row r="654">
          <cell r="V654" t="str">
            <v>墨脱县德兴乡易贡白村美丽宜居产业项目</v>
          </cell>
        </row>
        <row r="655">
          <cell r="I655">
            <v>1</v>
          </cell>
        </row>
        <row r="655">
          <cell r="L655">
            <v>197922.083333333</v>
          </cell>
        </row>
        <row r="655">
          <cell r="V655" t="str">
            <v>墨脱县德兴乡易贡白村美丽宜居产业项目</v>
          </cell>
        </row>
        <row r="656">
          <cell r="I656">
            <v>280</v>
          </cell>
        </row>
        <row r="656">
          <cell r="L656">
            <v>73073.3333333333</v>
          </cell>
        </row>
        <row r="656">
          <cell r="V656" t="str">
            <v>墨脱县德兴乡易贡白村美丽宜居产业项目</v>
          </cell>
        </row>
        <row r="657">
          <cell r="I657">
            <v>107</v>
          </cell>
        </row>
        <row r="657">
          <cell r="L657">
            <v>543765.833333333</v>
          </cell>
        </row>
        <row r="657">
          <cell r="V657" t="str">
            <v>墨脱县德兴乡易贡白村美丽宜居产业项目</v>
          </cell>
        </row>
        <row r="658">
          <cell r="I658">
            <v>1</v>
          </cell>
        </row>
        <row r="658">
          <cell r="L658">
            <v>115672.5</v>
          </cell>
        </row>
        <row r="658">
          <cell r="V658" t="str">
            <v>墨脱县德兴乡易贡白村美丽宜居产业项目</v>
          </cell>
        </row>
        <row r="659">
          <cell r="I659">
            <v>332.13</v>
          </cell>
        </row>
        <row r="659">
          <cell r="L659">
            <v>560660</v>
          </cell>
        </row>
        <row r="659">
          <cell r="V659" t="str">
            <v>墨脱县德兴乡易贡白村美丽宜居产业项目</v>
          </cell>
        </row>
        <row r="660">
          <cell r="I660">
            <v>66.38</v>
          </cell>
        </row>
        <row r="660">
          <cell r="L660">
            <v>5577.5</v>
          </cell>
        </row>
        <row r="660">
          <cell r="V660" t="str">
            <v>墨脱县德兴乡易贡白村美丽宜居产业项目</v>
          </cell>
        </row>
        <row r="661">
          <cell r="I661">
            <v>1</v>
          </cell>
        </row>
        <row r="661">
          <cell r="L661">
            <v>136529.166666667</v>
          </cell>
        </row>
        <row r="661">
          <cell r="V661" t="str">
            <v>墨脱县德兴乡易贡白村美丽宜居产业项目</v>
          </cell>
        </row>
        <row r="662">
          <cell r="I662">
            <v>1</v>
          </cell>
        </row>
        <row r="662">
          <cell r="L662">
            <v>224957.39</v>
          </cell>
        </row>
        <row r="662">
          <cell r="V662" t="str">
            <v>墨脱县德兴乡易贡白村美丽宜居产业项目</v>
          </cell>
        </row>
        <row r="663">
          <cell r="I663">
            <v>1</v>
          </cell>
        </row>
        <row r="663">
          <cell r="L663">
            <v>3355715</v>
          </cell>
        </row>
        <row r="663">
          <cell r="V663" t="str">
            <v>墨脱县德兴乡易贡白村美丽宜居产业项目</v>
          </cell>
        </row>
        <row r="664">
          <cell r="I664">
            <v>1</v>
          </cell>
        </row>
        <row r="664">
          <cell r="L664">
            <v>371580.651728631</v>
          </cell>
        </row>
        <row r="664">
          <cell r="V664" t="str">
            <v>墨脱县德兴乡美丽宜居产业项目（墨脱县德兴乡文朗村林下资源种植项目、墨脱县德兴乡易贡白村林下资源种植项目）</v>
          </cell>
        </row>
        <row r="665">
          <cell r="I665">
            <v>1</v>
          </cell>
        </row>
        <row r="665">
          <cell r="L665">
            <v>193071.63913939</v>
          </cell>
        </row>
        <row r="665">
          <cell r="V665" t="str">
            <v>墨脱县德兴乡美丽宜居产业项目（墨脱县德兴乡文朗村林下资源种植项目、墨脱县德兴乡易贡白村林下资源种植项目）</v>
          </cell>
        </row>
        <row r="666">
          <cell r="I666">
            <v>1</v>
          </cell>
        </row>
        <row r="666">
          <cell r="L666">
            <v>9573.04750401135</v>
          </cell>
        </row>
        <row r="666">
          <cell r="V666" t="str">
            <v>墨脱县德兴乡美丽宜居产业项目（墨脱县德兴乡文朗村林下资源种植项目、墨脱县德兴乡易贡白村林下资源种植项目）</v>
          </cell>
        </row>
        <row r="667">
          <cell r="I667">
            <v>1</v>
          </cell>
        </row>
        <row r="667">
          <cell r="L667">
            <v>119130.057924836</v>
          </cell>
        </row>
        <row r="667">
          <cell r="V667" t="str">
            <v>墨脱县德兴乡美丽宜居产业项目（墨脱县德兴乡文朗村林下资源种植项目、墨脱县德兴乡易贡白村林下资源种植项目）</v>
          </cell>
        </row>
        <row r="668">
          <cell r="I668">
            <v>1</v>
          </cell>
        </row>
        <row r="668">
          <cell r="L668">
            <v>322137.067819856</v>
          </cell>
        </row>
        <row r="668">
          <cell r="V668" t="str">
            <v>墨脱县德兴乡美丽宜居产业项目（墨脱县德兴乡文朗村林下资源种植项目、墨脱县德兴乡易贡白村林下资源种植项目）</v>
          </cell>
        </row>
        <row r="669">
          <cell r="I669">
            <v>5869.5</v>
          </cell>
        </row>
        <row r="669">
          <cell r="L669">
            <v>0</v>
          </cell>
        </row>
        <row r="669">
          <cell r="V669" t="str">
            <v>墨脱县德兴乡美丽宜居产业项目（墨脱县德兴乡文朗村林下资源种植项目、墨脱县德兴乡易贡白村林下资源种植项目）</v>
          </cell>
        </row>
        <row r="670">
          <cell r="I670">
            <v>451.5</v>
          </cell>
        </row>
        <row r="670">
          <cell r="L670">
            <v>0</v>
          </cell>
        </row>
        <row r="670">
          <cell r="V670" t="str">
            <v>墨脱县德兴乡美丽宜居产业项目（墨脱县德兴乡文朗村林下资源种植项目、墨脱县德兴乡易贡白村林下资源种植项目）</v>
          </cell>
        </row>
        <row r="671">
          <cell r="I671">
            <v>22575</v>
          </cell>
        </row>
        <row r="671">
          <cell r="L671">
            <v>0</v>
          </cell>
        </row>
        <row r="671">
          <cell r="V671" t="str">
            <v>墨脱县德兴乡美丽宜居产业项目（墨脱县德兴乡文朗村林下资源种植项目、墨脱县德兴乡易贡白村林下资源种植项目）</v>
          </cell>
        </row>
        <row r="672">
          <cell r="I672">
            <v>9030</v>
          </cell>
        </row>
        <row r="672">
          <cell r="L672">
            <v>0</v>
          </cell>
        </row>
        <row r="672">
          <cell r="V672" t="str">
            <v>墨脱县德兴乡美丽宜居产业项目（墨脱县德兴乡文朗村林下资源种植项目、墨脱县德兴乡易贡白村林下资源种植项目）</v>
          </cell>
        </row>
        <row r="673">
          <cell r="I673">
            <v>30115.05</v>
          </cell>
        </row>
        <row r="673">
          <cell r="L673">
            <v>0</v>
          </cell>
        </row>
        <row r="673">
          <cell r="V673" t="str">
            <v>墨脱县德兴乡美丽宜居产业项目（墨脱县德兴乡文朗村林下资源种植项目、墨脱县德兴乡易贡白村林下资源种植项目）</v>
          </cell>
        </row>
        <row r="674">
          <cell r="I674">
            <v>1</v>
          </cell>
        </row>
        <row r="674">
          <cell r="L674">
            <v>537471.252937342</v>
          </cell>
        </row>
        <row r="674">
          <cell r="V674" t="str">
            <v>墨脱县德兴乡美丽宜居产业项目（墨脱县德兴乡文朗村林下资源种植项目、墨脱县德兴乡易贡白村林下资源种植项目）</v>
          </cell>
        </row>
        <row r="675">
          <cell r="I675">
            <v>1</v>
          </cell>
        </row>
        <row r="675">
          <cell r="L675">
            <v>226032.192054146</v>
          </cell>
        </row>
        <row r="675">
          <cell r="V675" t="str">
            <v>墨脱县德兴乡美丽宜居产业项目（墨脱县德兴乡文朗村林下资源种植项目、墨脱县德兴乡易贡白村林下资源种植项目）</v>
          </cell>
        </row>
        <row r="676">
          <cell r="I676">
            <v>1</v>
          </cell>
        </row>
        <row r="676">
          <cell r="L676">
            <v>8847.37369461315</v>
          </cell>
        </row>
        <row r="676">
          <cell r="V676" t="str">
            <v>墨脱县德兴乡美丽宜居产业项目（墨脱县德兴乡文朗村林下资源种植项目、墨脱县德兴乡易贡白村林下资源种植项目）</v>
          </cell>
        </row>
        <row r="677">
          <cell r="I677">
            <v>1</v>
          </cell>
        </row>
        <row r="677">
          <cell r="L677">
            <v>79308.8539117942</v>
          </cell>
        </row>
        <row r="677">
          <cell r="V677" t="str">
            <v>墨脱县德兴乡美丽宜居产业项目（墨脱县德兴乡文朗村林下资源种植项目、墨脱县德兴乡易贡白村林下资源种植项目）</v>
          </cell>
        </row>
        <row r="678">
          <cell r="I678">
            <v>1</v>
          </cell>
        </row>
        <row r="678">
          <cell r="L678">
            <v>799235.59756367</v>
          </cell>
        </row>
        <row r="678">
          <cell r="V678" t="str">
            <v>墨脱县德兴乡美丽宜居产业项目（墨脱县德兴乡文朗村林下资源种植项目、墨脱县德兴乡易贡白村林下资源种植项目）</v>
          </cell>
        </row>
        <row r="679">
          <cell r="I679">
            <v>7069</v>
          </cell>
        </row>
        <row r="679">
          <cell r="L679">
            <v>0</v>
          </cell>
        </row>
        <row r="679">
          <cell r="V679" t="str">
            <v>墨脱县德兴乡美丽宜居产业项目（墨脱县德兴乡文朗村林下资源种植项目、墨脱县德兴乡易贡白村林下资源种植项目）</v>
          </cell>
        </row>
        <row r="680">
          <cell r="I680">
            <v>21207</v>
          </cell>
        </row>
        <row r="680">
          <cell r="L680">
            <v>0</v>
          </cell>
        </row>
        <row r="680">
          <cell r="V680" t="str">
            <v>墨脱县德兴乡美丽宜居产业项目（墨脱县德兴乡文朗村林下资源种植项目、墨脱县德兴乡易贡白村林下资源种植项目）</v>
          </cell>
        </row>
        <row r="681">
          <cell r="I681">
            <v>176725</v>
          </cell>
        </row>
        <row r="681">
          <cell r="L681">
            <v>0</v>
          </cell>
        </row>
        <row r="681">
          <cell r="V681" t="str">
            <v>墨脱县德兴乡美丽宜居产业项目（墨脱县德兴乡文朗村林下资源种植项目、墨脱县德兴乡易贡白村林下资源种植项目）</v>
          </cell>
        </row>
        <row r="682">
          <cell r="I682">
            <v>28276</v>
          </cell>
        </row>
        <row r="682">
          <cell r="L682">
            <v>0</v>
          </cell>
        </row>
        <row r="682">
          <cell r="V682" t="str">
            <v>墨脱县德兴乡美丽宜居产业项目（墨脱县德兴乡文朗村林下资源种植项目、墨脱县德兴乡易贡白村林下资源种植项目）</v>
          </cell>
        </row>
        <row r="683">
          <cell r="I683">
            <v>47126.9</v>
          </cell>
        </row>
        <row r="683">
          <cell r="L683">
            <v>0</v>
          </cell>
        </row>
        <row r="683">
          <cell r="V683" t="str">
            <v>墨脱县德兴乡美丽宜居产业项目（墨脱县德兴乡文朗村林下资源种植项目、墨脱县德兴乡易贡白村林下资源种植项目）</v>
          </cell>
        </row>
        <row r="684">
          <cell r="I684">
            <v>47150.23</v>
          </cell>
        </row>
        <row r="684">
          <cell r="L684">
            <v>0</v>
          </cell>
        </row>
        <row r="684">
          <cell r="V684" t="str">
            <v>墨脱县德兴乡美丽宜居产业项目（墨脱县德兴乡文朗村林下资源种植项目、墨脱县德兴乡易贡白村林下资源种植项目）</v>
          </cell>
        </row>
        <row r="685">
          <cell r="I685">
            <v>47150.23</v>
          </cell>
        </row>
        <row r="685">
          <cell r="L685">
            <v>0</v>
          </cell>
        </row>
        <row r="685">
          <cell r="V685" t="str">
            <v>墨脱县德兴乡美丽宜居产业项目（墨脱县德兴乡文朗村林下资源种植项目、墨脱县德兴乡易贡白村林下资源种植项目）</v>
          </cell>
        </row>
        <row r="686">
          <cell r="I686">
            <v>47150.23</v>
          </cell>
        </row>
        <row r="686">
          <cell r="L686">
            <v>0</v>
          </cell>
        </row>
        <row r="686">
          <cell r="V686" t="str">
            <v>墨脱县德兴乡美丽宜居产业项目（墨脱县德兴乡文朗村林下资源种植项目、墨脱县德兴乡易贡白村林下资源种植项目）</v>
          </cell>
        </row>
        <row r="687">
          <cell r="I687">
            <v>11265.29</v>
          </cell>
        </row>
        <row r="687">
          <cell r="L687">
            <v>2931417.324</v>
          </cell>
        </row>
        <row r="687">
          <cell r="V687" t="str">
            <v>墨脱县加热萨乡和甘登乡灾后重建产业配套项目</v>
          </cell>
        </row>
        <row r="688">
          <cell r="I688">
            <v>2816.32</v>
          </cell>
        </row>
        <row r="688">
          <cell r="L688">
            <v>265707.396</v>
          </cell>
        </row>
        <row r="688">
          <cell r="V688" t="str">
            <v>墨脱县加热萨乡和甘登乡灾后重建产业配套项目</v>
          </cell>
        </row>
        <row r="689">
          <cell r="I689">
            <v>774</v>
          </cell>
        </row>
        <row r="689">
          <cell r="L689">
            <v>67581.666</v>
          </cell>
        </row>
        <row r="689">
          <cell r="V689" t="str">
            <v>墨脱县加热萨乡和甘登乡灾后重建产业配套项目</v>
          </cell>
        </row>
        <row r="690">
          <cell r="I690">
            <v>237.54</v>
          </cell>
        </row>
        <row r="690">
          <cell r="L690">
            <v>192602.718</v>
          </cell>
        </row>
        <row r="690">
          <cell r="V690" t="str">
            <v>墨脱县加热萨乡和甘登乡灾后重建产业配套项目</v>
          </cell>
        </row>
        <row r="691">
          <cell r="I691">
            <v>1</v>
          </cell>
        </row>
        <row r="691">
          <cell r="L691">
            <v>2410.047</v>
          </cell>
        </row>
        <row r="691">
          <cell r="V691" t="str">
            <v>墨脱县加热萨乡和甘登乡灾后重建产业配套项目</v>
          </cell>
        </row>
        <row r="692">
          <cell r="I692">
            <v>1065</v>
          </cell>
        </row>
        <row r="692">
          <cell r="L692">
            <v>69288.777</v>
          </cell>
        </row>
        <row r="692">
          <cell r="V692" t="str">
            <v>墨脱县加热萨乡和甘登乡灾后重建产业配套项目</v>
          </cell>
        </row>
        <row r="693">
          <cell r="I693">
            <v>1</v>
          </cell>
        </row>
        <row r="693">
          <cell r="L693">
            <v>143899.731</v>
          </cell>
        </row>
        <row r="693">
          <cell r="V693" t="str">
            <v>墨脱县加热萨乡和甘登乡灾后重建产业配套项目</v>
          </cell>
        </row>
        <row r="694">
          <cell r="I694">
            <v>1</v>
          </cell>
        </row>
        <row r="694">
          <cell r="L694">
            <v>416335.176</v>
          </cell>
        </row>
        <row r="694">
          <cell r="V694" t="str">
            <v>墨脱县加热萨乡和甘登乡灾后重建产业配套项目</v>
          </cell>
        </row>
        <row r="695">
          <cell r="I695">
            <v>2790.3</v>
          </cell>
        </row>
        <row r="695">
          <cell r="L695">
            <v>2623232.925</v>
          </cell>
        </row>
        <row r="695">
          <cell r="V695" t="str">
            <v>墨脱县加热萨乡和甘登乡灾后重建产业配套项目</v>
          </cell>
        </row>
        <row r="696">
          <cell r="I696">
            <v>697.58</v>
          </cell>
        </row>
        <row r="696">
          <cell r="L696">
            <v>65774.133</v>
          </cell>
        </row>
        <row r="696">
          <cell r="V696" t="str">
            <v>墨脱县加热萨乡和甘登乡灾后重建产业配套项目</v>
          </cell>
        </row>
        <row r="697">
          <cell r="I697">
            <v>262</v>
          </cell>
        </row>
        <row r="697">
          <cell r="L697">
            <v>22895.424</v>
          </cell>
        </row>
        <row r="697">
          <cell r="V697" t="str">
            <v>墨脱县加热萨乡和甘登乡灾后重建产业配套项目</v>
          </cell>
        </row>
        <row r="698">
          <cell r="I698">
            <v>1</v>
          </cell>
        </row>
        <row r="698">
          <cell r="L698">
            <v>2410.047</v>
          </cell>
        </row>
        <row r="698">
          <cell r="V698" t="str">
            <v>墨脱县加热萨乡和甘登乡灾后重建产业配套项目</v>
          </cell>
        </row>
        <row r="699">
          <cell r="I699">
            <v>904.67</v>
          </cell>
        </row>
        <row r="699">
          <cell r="L699">
            <v>58845.249</v>
          </cell>
        </row>
        <row r="699">
          <cell r="V699" t="str">
            <v>墨脱县加热萨乡和甘登乡灾后重建产业配套项目</v>
          </cell>
        </row>
        <row r="700">
          <cell r="I700">
            <v>1</v>
          </cell>
        </row>
        <row r="700">
          <cell r="L700">
            <v>91280.43</v>
          </cell>
        </row>
        <row r="700">
          <cell r="V700" t="str">
            <v>墨脱县加热萨乡和甘登乡灾后重建产业配套项目</v>
          </cell>
        </row>
        <row r="701">
          <cell r="I701">
            <v>1</v>
          </cell>
        </row>
        <row r="701">
          <cell r="L701">
            <v>181657.098</v>
          </cell>
        </row>
        <row r="701">
          <cell r="V701" t="str">
            <v>墨脱县加热萨乡和甘登乡灾后重建产业配套项目</v>
          </cell>
        </row>
        <row r="702">
          <cell r="I702">
            <v>4948.7</v>
          </cell>
        </row>
        <row r="702">
          <cell r="L702">
            <v>4561611.561</v>
          </cell>
        </row>
        <row r="702">
          <cell r="V702" t="str">
            <v>墨脱县加热萨乡和甘登乡灾后重建产业配套项目</v>
          </cell>
        </row>
        <row r="703">
          <cell r="I703">
            <v>256.2</v>
          </cell>
        </row>
        <row r="703">
          <cell r="L703">
            <v>22393.332</v>
          </cell>
        </row>
        <row r="703">
          <cell r="V703" t="str">
            <v>墨脱县加热萨乡和甘登乡灾后重建产业配套项目</v>
          </cell>
        </row>
        <row r="704">
          <cell r="I704">
            <v>765.04</v>
          </cell>
        </row>
        <row r="704">
          <cell r="L704">
            <v>624201.507</v>
          </cell>
        </row>
        <row r="704">
          <cell r="V704" t="str">
            <v>墨脱县加热萨乡和甘登乡灾后重建产业配套项目</v>
          </cell>
        </row>
        <row r="705">
          <cell r="I705">
            <v>5</v>
          </cell>
        </row>
        <row r="705">
          <cell r="L705">
            <v>12150.639</v>
          </cell>
        </row>
        <row r="705">
          <cell r="V705" t="str">
            <v>墨脱县加热萨乡和甘登乡灾后重建产业配套项目</v>
          </cell>
        </row>
        <row r="706">
          <cell r="I706">
            <v>971.1</v>
          </cell>
        </row>
        <row r="706">
          <cell r="L706">
            <v>63163.251</v>
          </cell>
        </row>
        <row r="706">
          <cell r="V706" t="str">
            <v>墨脱县加热萨乡和甘登乡灾后重建产业配套项目</v>
          </cell>
        </row>
        <row r="707">
          <cell r="I707">
            <v>1</v>
          </cell>
        </row>
        <row r="707">
          <cell r="L707">
            <v>115481.295</v>
          </cell>
        </row>
        <row r="707">
          <cell r="V707" t="str">
            <v>墨脱县加热萨乡和甘登乡灾后重建产业配套项目</v>
          </cell>
        </row>
        <row r="708">
          <cell r="I708">
            <v>207</v>
          </cell>
        </row>
        <row r="708">
          <cell r="L708">
            <v>803.349</v>
          </cell>
        </row>
        <row r="708">
          <cell r="V708" t="str">
            <v>墨脱县加热萨乡和甘登乡灾后重建产业配套项目</v>
          </cell>
        </row>
        <row r="709">
          <cell r="I709">
            <v>1</v>
          </cell>
        </row>
        <row r="709">
          <cell r="L709">
            <v>254360.106</v>
          </cell>
        </row>
        <row r="709">
          <cell r="V709" t="str">
            <v>墨脱县加热萨乡和甘登乡灾后重建产业配套项目</v>
          </cell>
        </row>
        <row r="710">
          <cell r="I710">
            <v>34.4</v>
          </cell>
        </row>
        <row r="710">
          <cell r="L710">
            <v>86810.942</v>
          </cell>
        </row>
        <row r="710">
          <cell r="V710" t="str">
            <v>墨脱县朗杰岗生猪养殖场改造项目</v>
          </cell>
        </row>
        <row r="711">
          <cell r="I711">
            <v>196</v>
          </cell>
        </row>
        <row r="711">
          <cell r="L711">
            <v>385900.255</v>
          </cell>
        </row>
        <row r="711">
          <cell r="V711" t="str">
            <v>墨脱县朗杰岗生猪养殖场改造项目</v>
          </cell>
        </row>
        <row r="712">
          <cell r="I712">
            <v>504.68</v>
          </cell>
        </row>
        <row r="712">
          <cell r="L712">
            <v>54328.073</v>
          </cell>
        </row>
        <row r="712">
          <cell r="V712" t="str">
            <v>墨脱县朗杰岗生猪养殖场改造项目</v>
          </cell>
        </row>
        <row r="713">
          <cell r="I713">
            <v>453.08</v>
          </cell>
        </row>
        <row r="713">
          <cell r="L713">
            <v>16431.3925</v>
          </cell>
        </row>
        <row r="713">
          <cell r="V713" t="str">
            <v>墨脱县朗杰岗生猪养殖场改造项目</v>
          </cell>
        </row>
        <row r="714">
          <cell r="I714">
            <v>509.48</v>
          </cell>
        </row>
        <row r="714">
          <cell r="L714">
            <v>17286.2035</v>
          </cell>
        </row>
        <row r="714">
          <cell r="V714" t="str">
            <v>墨脱县朗杰岗生猪养殖场改造项目</v>
          </cell>
        </row>
        <row r="715">
          <cell r="I715">
            <v>1</v>
          </cell>
        </row>
        <row r="715">
          <cell r="L715">
            <v>5983.6855</v>
          </cell>
        </row>
        <row r="715">
          <cell r="V715" t="str">
            <v>墨脱县朗杰岗生猪养殖场改造项目</v>
          </cell>
        </row>
        <row r="716">
          <cell r="I716">
            <v>190.2</v>
          </cell>
        </row>
        <row r="716">
          <cell r="L716">
            <v>29063.6165</v>
          </cell>
        </row>
        <row r="716">
          <cell r="V716" t="str">
            <v>墨脱县朗杰岗生猪养殖场改造项目</v>
          </cell>
        </row>
        <row r="717">
          <cell r="I717">
            <v>220.57</v>
          </cell>
        </row>
        <row r="717">
          <cell r="L717">
            <v>15956.4975</v>
          </cell>
        </row>
        <row r="717">
          <cell r="V717" t="str">
            <v>墨脱县朗杰岗生猪养殖场改造项目</v>
          </cell>
        </row>
        <row r="718">
          <cell r="I718">
            <v>1</v>
          </cell>
        </row>
        <row r="718">
          <cell r="L718">
            <v>30773.2385</v>
          </cell>
        </row>
        <row r="718">
          <cell r="V718" t="str">
            <v>墨脱县朗杰岗生猪养殖场改造项目</v>
          </cell>
        </row>
        <row r="719">
          <cell r="I719">
            <v>1</v>
          </cell>
        </row>
        <row r="719">
          <cell r="L719">
            <v>24789.553</v>
          </cell>
        </row>
        <row r="719">
          <cell r="V719" t="str">
            <v>墨脱县朗杰岗生猪养殖场改造项目</v>
          </cell>
        </row>
        <row r="720">
          <cell r="I720">
            <v>1200</v>
          </cell>
        </row>
        <row r="720">
          <cell r="L720">
            <v>269550.8015</v>
          </cell>
        </row>
        <row r="720">
          <cell r="V720" t="str">
            <v>墨脱县朗杰岗生猪养殖场改造项目</v>
          </cell>
        </row>
        <row r="721">
          <cell r="I721">
            <v>63.2</v>
          </cell>
        </row>
        <row r="721">
          <cell r="L721">
            <v>18995.8255</v>
          </cell>
        </row>
        <row r="721">
          <cell r="V721" t="str">
            <v>墨脱县朗杰岗生猪养殖场改造项目</v>
          </cell>
        </row>
        <row r="722">
          <cell r="I722">
            <v>180</v>
          </cell>
        </row>
        <row r="722">
          <cell r="L722">
            <v>16146.4555</v>
          </cell>
        </row>
        <row r="722">
          <cell r="V722" t="str">
            <v>墨脱县朗杰岗生猪养殖场改造项目</v>
          </cell>
        </row>
        <row r="723">
          <cell r="I723">
            <v>999.09</v>
          </cell>
        </row>
        <row r="723">
          <cell r="L723">
            <v>13676.993</v>
          </cell>
        </row>
        <row r="723">
          <cell r="V723" t="str">
            <v>墨脱县朗杰岗生猪养殖场改造项目</v>
          </cell>
        </row>
        <row r="724">
          <cell r="I724">
            <v>4</v>
          </cell>
        </row>
        <row r="724">
          <cell r="L724">
            <v>24599.595</v>
          </cell>
        </row>
        <row r="724">
          <cell r="V724" t="str">
            <v>墨脱县朗杰岗生猪养殖场改造项目</v>
          </cell>
        </row>
        <row r="725">
          <cell r="I725">
            <v>152.95</v>
          </cell>
        </row>
        <row r="725">
          <cell r="L725">
            <v>101627.683</v>
          </cell>
        </row>
        <row r="725">
          <cell r="V725" t="str">
            <v>墨脱县朗杰岗生猪养殖场改造项目</v>
          </cell>
        </row>
        <row r="726">
          <cell r="I726">
            <v>2</v>
          </cell>
        </row>
        <row r="726">
          <cell r="L726">
            <v>14531.8125</v>
          </cell>
        </row>
        <row r="726">
          <cell r="V726" t="str">
            <v>墨脱县朗杰岗生猪养殖场改造项目</v>
          </cell>
        </row>
        <row r="727">
          <cell r="I727">
            <v>280</v>
          </cell>
        </row>
        <row r="727">
          <cell r="L727">
            <v>236877.983</v>
          </cell>
        </row>
        <row r="727">
          <cell r="V727" t="str">
            <v>墨脱县朗杰岗生猪养殖场改造项目</v>
          </cell>
        </row>
        <row r="728">
          <cell r="I728">
            <v>1000</v>
          </cell>
        </row>
        <row r="728">
          <cell r="L728">
            <v>2754.391</v>
          </cell>
        </row>
        <row r="728">
          <cell r="V728" t="str">
            <v>墨脱县朗杰岗生猪养殖场改造项目</v>
          </cell>
        </row>
        <row r="729">
          <cell r="I729">
            <v>1</v>
          </cell>
        </row>
        <row r="729">
          <cell r="L729">
            <v>304503.1245</v>
          </cell>
        </row>
        <row r="729">
          <cell r="V729" t="str">
            <v>墨脱县朗杰岗生猪养殖场改造项目</v>
          </cell>
        </row>
        <row r="730">
          <cell r="I730">
            <v>1</v>
          </cell>
        </row>
        <row r="730">
          <cell r="L730">
            <v>143703.4395</v>
          </cell>
        </row>
        <row r="730">
          <cell r="V730" t="str">
            <v>墨脱县朗杰岗生猪养殖场改造项目</v>
          </cell>
        </row>
        <row r="731">
          <cell r="I731">
            <v>1</v>
          </cell>
        </row>
        <row r="731">
          <cell r="L731">
            <v>522385.282</v>
          </cell>
        </row>
        <row r="731">
          <cell r="V731" t="str">
            <v>墨脱县朗杰岗生猪养殖场改造项目</v>
          </cell>
        </row>
        <row r="732">
          <cell r="I732">
            <v>1</v>
          </cell>
        </row>
        <row r="732">
          <cell r="L732">
            <v>77692.941</v>
          </cell>
        </row>
        <row r="732">
          <cell r="V732" t="str">
            <v>墨脱县朗杰岗生猪养殖场改造项目</v>
          </cell>
        </row>
        <row r="733">
          <cell r="I733">
            <v>1</v>
          </cell>
        </row>
        <row r="733">
          <cell r="L733">
            <v>37231.8275</v>
          </cell>
        </row>
        <row r="733">
          <cell r="V733" t="str">
            <v>墨脱县朗杰岗生猪养殖场改造项目</v>
          </cell>
        </row>
        <row r="734">
          <cell r="I734">
            <v>1</v>
          </cell>
        </row>
        <row r="734">
          <cell r="L734">
            <v>98398.3885</v>
          </cell>
        </row>
        <row r="734">
          <cell r="V734" t="str">
            <v>墨脱县朗杰岗生猪养殖场改造项目</v>
          </cell>
        </row>
        <row r="735">
          <cell r="I735">
            <v>17</v>
          </cell>
        </row>
        <row r="735">
          <cell r="L735">
            <v>278123.005</v>
          </cell>
        </row>
        <row r="735">
          <cell r="V735" t="str">
            <v>墨脱县墨脱镇玛迪村17座蔬菜大棚建设项目</v>
          </cell>
        </row>
        <row r="736">
          <cell r="I736">
            <v>550</v>
          </cell>
        </row>
        <row r="736">
          <cell r="L736">
            <v>26430.655</v>
          </cell>
        </row>
        <row r="736">
          <cell r="V736" t="str">
            <v>墨脱县墨脱镇玛迪村17座蔬菜大棚建设项目</v>
          </cell>
        </row>
        <row r="737">
          <cell r="I737">
            <v>936</v>
          </cell>
        </row>
        <row r="737">
          <cell r="L737">
            <v>13215.3283333333</v>
          </cell>
        </row>
        <row r="737">
          <cell r="V737" t="str">
            <v>墨脱县墨脱镇玛迪村17座蔬菜大棚建设项目</v>
          </cell>
        </row>
        <row r="738">
          <cell r="I738">
            <v>312</v>
          </cell>
        </row>
        <row r="738">
          <cell r="L738">
            <v>4405.11</v>
          </cell>
        </row>
        <row r="738">
          <cell r="V738" t="str">
            <v>墨脱县墨脱镇玛迪村17座蔬菜大棚建设项目</v>
          </cell>
        </row>
        <row r="739">
          <cell r="I739">
            <v>1</v>
          </cell>
        </row>
        <row r="739">
          <cell r="L739">
            <v>986.888333333333</v>
          </cell>
        </row>
        <row r="739">
          <cell r="V739" t="str">
            <v>墨脱县墨脱镇玛迪村17座蔬菜大棚建设项目</v>
          </cell>
        </row>
        <row r="740">
          <cell r="I740">
            <v>30</v>
          </cell>
        </row>
        <row r="740">
          <cell r="L740">
            <v>7536.23666666666</v>
          </cell>
        </row>
        <row r="740">
          <cell r="V740" t="str">
            <v>墨脱县墨脱镇玛迪村17座蔬菜大棚建设项目</v>
          </cell>
        </row>
        <row r="741">
          <cell r="I741">
            <v>1</v>
          </cell>
        </row>
        <row r="741">
          <cell r="L741">
            <v>82360.2966666667</v>
          </cell>
        </row>
        <row r="741">
          <cell r="V741" t="str">
            <v>墨脱县墨脱镇玛迪村17座蔬菜大棚建设项目</v>
          </cell>
        </row>
        <row r="742">
          <cell r="I742">
            <v>1</v>
          </cell>
        </row>
        <row r="742">
          <cell r="L742">
            <v>0</v>
          </cell>
        </row>
        <row r="742">
          <cell r="V742" t="str">
            <v>墨脱县墨脱镇玛迪村17座蔬菜大棚建设项目</v>
          </cell>
        </row>
        <row r="743">
          <cell r="I743">
            <v>17</v>
          </cell>
        </row>
        <row r="743">
          <cell r="L743">
            <v>0</v>
          </cell>
        </row>
        <row r="743">
          <cell r="V743" t="str">
            <v>墨脱县墨脱镇玛迪村17座蔬菜大棚建设项目</v>
          </cell>
        </row>
        <row r="744">
          <cell r="I744">
            <v>17</v>
          </cell>
        </row>
        <row r="744">
          <cell r="L744">
            <v>0</v>
          </cell>
        </row>
        <row r="744">
          <cell r="V744" t="str">
            <v>墨脱县墨脱镇玛迪村17座蔬菜大棚建设项目</v>
          </cell>
        </row>
        <row r="745">
          <cell r="I745">
            <v>2500</v>
          </cell>
        </row>
        <row r="745">
          <cell r="L745">
            <v>42839.915</v>
          </cell>
        </row>
        <row r="745">
          <cell r="V745" t="str">
            <v>墨脱县墨脱镇玛迪村17座蔬菜大棚建设项目</v>
          </cell>
        </row>
        <row r="746">
          <cell r="I746">
            <v>277.07</v>
          </cell>
        </row>
        <row r="746">
          <cell r="L746">
            <v>2473998.243875</v>
          </cell>
        </row>
        <row r="746">
          <cell r="V746" t="str">
            <v>墨脱县果果塘茶叶基地基础设施建设项目</v>
          </cell>
        </row>
        <row r="747">
          <cell r="I747">
            <v>277.07</v>
          </cell>
        </row>
        <row r="747">
          <cell r="L747">
            <v>160572.386625</v>
          </cell>
        </row>
        <row r="747">
          <cell r="V747" t="str">
            <v>墨脱县果果塘茶叶基地基础设施建设项目</v>
          </cell>
        </row>
        <row r="748">
          <cell r="I748">
            <v>935.72</v>
          </cell>
        </row>
        <row r="748">
          <cell r="L748">
            <v>341830.29675</v>
          </cell>
        </row>
        <row r="748">
          <cell r="V748" t="str">
            <v>墨脱县果果塘茶叶基地基础设施建设项目</v>
          </cell>
        </row>
        <row r="749">
          <cell r="I749">
            <v>1000.51</v>
          </cell>
        </row>
        <row r="749">
          <cell r="L749">
            <v>237947.26</v>
          </cell>
        </row>
        <row r="749">
          <cell r="V749" t="str">
            <v>墨脱县果果塘茶叶基地基础设施建设项目</v>
          </cell>
        </row>
        <row r="750">
          <cell r="I750">
            <v>73.6</v>
          </cell>
        </row>
        <row r="750">
          <cell r="L750">
            <v>28739.0865</v>
          </cell>
        </row>
        <row r="750">
          <cell r="V750" t="str">
            <v>墨脱县果果塘茶叶基地基础设施建设项目</v>
          </cell>
        </row>
        <row r="751">
          <cell r="I751">
            <v>63.43</v>
          </cell>
        </row>
        <row r="751">
          <cell r="L751">
            <v>349552.5</v>
          </cell>
        </row>
        <row r="751">
          <cell r="V751" t="str">
            <v>墨脱县果果塘茶叶基地基础设施建设项目</v>
          </cell>
        </row>
        <row r="752">
          <cell r="I752">
            <v>1</v>
          </cell>
        </row>
        <row r="752">
          <cell r="L752">
            <v>0</v>
          </cell>
        </row>
        <row r="752">
          <cell r="V752" t="str">
            <v>墨脱县果果塘茶叶基地基础设施建设项目</v>
          </cell>
        </row>
        <row r="753">
          <cell r="I753">
            <v>3</v>
          </cell>
        </row>
        <row r="753">
          <cell r="L753">
            <v>0</v>
          </cell>
        </row>
        <row r="753">
          <cell r="V753" t="str">
            <v>墨脱县果果塘茶叶基地基础设施建设项目</v>
          </cell>
        </row>
        <row r="754">
          <cell r="I754">
            <v>12</v>
          </cell>
        </row>
        <row r="754">
          <cell r="L754">
            <v>0</v>
          </cell>
        </row>
        <row r="754">
          <cell r="V754" t="str">
            <v>墨脱县果果塘茶叶基地基础设施建设项目</v>
          </cell>
        </row>
        <row r="755">
          <cell r="I755">
            <v>3</v>
          </cell>
        </row>
        <row r="755">
          <cell r="L755">
            <v>0</v>
          </cell>
        </row>
        <row r="755">
          <cell r="V755" t="str">
            <v>墨脱县果果塘茶叶基地基础设施建设项目</v>
          </cell>
        </row>
        <row r="756">
          <cell r="I756">
            <v>1</v>
          </cell>
        </row>
        <row r="756">
          <cell r="L756">
            <v>0</v>
          </cell>
        </row>
        <row r="756">
          <cell r="V756" t="str">
            <v>墨脱县果果塘茶叶基地基础设施建设项目</v>
          </cell>
        </row>
        <row r="757">
          <cell r="I757">
            <v>6</v>
          </cell>
        </row>
        <row r="757">
          <cell r="L757">
            <v>0</v>
          </cell>
        </row>
        <row r="757">
          <cell r="V757" t="str">
            <v>墨脱县果果塘茶叶基地基础设施建设项目</v>
          </cell>
        </row>
        <row r="758">
          <cell r="I758">
            <v>3</v>
          </cell>
        </row>
        <row r="758">
          <cell r="L758">
            <v>0</v>
          </cell>
        </row>
        <row r="758">
          <cell r="V758" t="str">
            <v>墨脱县果果塘茶叶基地基础设施建设项目</v>
          </cell>
        </row>
        <row r="759">
          <cell r="I759">
            <v>1</v>
          </cell>
        </row>
        <row r="759">
          <cell r="L759">
            <v>0</v>
          </cell>
        </row>
        <row r="759">
          <cell r="V759" t="str">
            <v>墨脱县果果塘茶叶基地基础设施建设项目</v>
          </cell>
        </row>
        <row r="760">
          <cell r="I760">
            <v>1</v>
          </cell>
        </row>
        <row r="760">
          <cell r="L760">
            <v>0</v>
          </cell>
        </row>
        <row r="760">
          <cell r="V760" t="str">
            <v>墨脱县果果塘茶叶基地基础设施建设项目</v>
          </cell>
        </row>
        <row r="761">
          <cell r="I761">
            <v>3</v>
          </cell>
        </row>
        <row r="761">
          <cell r="L761">
            <v>0</v>
          </cell>
        </row>
        <row r="761">
          <cell r="V761" t="str">
            <v>墨脱县果果塘茶叶基地基础设施建设项目</v>
          </cell>
        </row>
        <row r="762">
          <cell r="I762">
            <v>1</v>
          </cell>
        </row>
        <row r="762">
          <cell r="L762">
            <v>0</v>
          </cell>
        </row>
        <row r="762">
          <cell r="V762" t="str">
            <v>墨脱县果果塘茶叶基地基础设施建设项目</v>
          </cell>
        </row>
        <row r="763">
          <cell r="I763">
            <v>1</v>
          </cell>
        </row>
        <row r="763">
          <cell r="L763">
            <v>0</v>
          </cell>
        </row>
        <row r="763">
          <cell r="V763" t="str">
            <v>墨脱县果果塘茶叶基地基础设施建设项目</v>
          </cell>
        </row>
        <row r="764">
          <cell r="I764">
            <v>1</v>
          </cell>
        </row>
        <row r="764">
          <cell r="L764">
            <v>0</v>
          </cell>
        </row>
        <row r="764">
          <cell r="V764" t="str">
            <v>墨脱县果果塘茶叶基地基础设施建设项目</v>
          </cell>
        </row>
        <row r="765">
          <cell r="I765">
            <v>1</v>
          </cell>
        </row>
        <row r="765">
          <cell r="L765">
            <v>0</v>
          </cell>
        </row>
        <row r="765">
          <cell r="V765" t="str">
            <v>墨脱县果果塘茶叶基地基础设施建设项目</v>
          </cell>
        </row>
        <row r="766">
          <cell r="I766">
            <v>1</v>
          </cell>
        </row>
        <row r="766">
          <cell r="L766">
            <v>0</v>
          </cell>
        </row>
        <row r="766">
          <cell r="V766" t="str">
            <v>墨脱县果果塘茶叶基地基础设施建设项目</v>
          </cell>
        </row>
        <row r="767">
          <cell r="I767">
            <v>1</v>
          </cell>
        </row>
        <row r="767">
          <cell r="L767">
            <v>0</v>
          </cell>
        </row>
        <row r="767">
          <cell r="V767" t="str">
            <v>墨脱县果果塘茶叶基地基础设施建设项目</v>
          </cell>
        </row>
        <row r="768">
          <cell r="I768">
            <v>1</v>
          </cell>
        </row>
        <row r="768">
          <cell r="L768">
            <v>0</v>
          </cell>
        </row>
        <row r="768">
          <cell r="V768" t="str">
            <v>墨脱县果果塘茶叶基地基础设施建设项目</v>
          </cell>
        </row>
        <row r="769">
          <cell r="I769">
            <v>1</v>
          </cell>
        </row>
        <row r="769">
          <cell r="L769">
            <v>0</v>
          </cell>
        </row>
        <row r="769">
          <cell r="V769" t="str">
            <v>墨脱县果果塘茶叶基地基础设施建设项目</v>
          </cell>
        </row>
        <row r="770">
          <cell r="I770">
            <v>1</v>
          </cell>
        </row>
        <row r="770">
          <cell r="L770">
            <v>0</v>
          </cell>
        </row>
        <row r="770">
          <cell r="V770" t="str">
            <v>墨脱县果果塘茶叶基地基础设施建设项目</v>
          </cell>
        </row>
        <row r="771">
          <cell r="I771">
            <v>1</v>
          </cell>
        </row>
        <row r="771">
          <cell r="L771">
            <v>0</v>
          </cell>
        </row>
        <row r="771">
          <cell r="V771" t="str">
            <v>墨脱县果果塘茶叶基地基础设施建设项目</v>
          </cell>
        </row>
        <row r="772">
          <cell r="I772">
            <v>10</v>
          </cell>
        </row>
        <row r="772">
          <cell r="L772">
            <v>0</v>
          </cell>
        </row>
        <row r="772">
          <cell r="V772" t="str">
            <v>墨脱县果果塘茶叶基地基础设施建设项目</v>
          </cell>
        </row>
        <row r="773">
          <cell r="I773">
            <v>2</v>
          </cell>
        </row>
        <row r="773">
          <cell r="L773">
            <v>0</v>
          </cell>
        </row>
        <row r="773">
          <cell r="V773" t="str">
            <v>墨脱县果果塘茶叶基地基础设施建设项目</v>
          </cell>
        </row>
        <row r="774">
          <cell r="I774">
            <v>1</v>
          </cell>
        </row>
        <row r="774">
          <cell r="L774">
            <v>0</v>
          </cell>
        </row>
        <row r="774">
          <cell r="V774" t="str">
            <v>墨脱县果果塘茶叶基地基础设施建设项目</v>
          </cell>
        </row>
        <row r="775">
          <cell r="I775">
            <v>1</v>
          </cell>
        </row>
        <row r="775">
          <cell r="L775">
            <v>0</v>
          </cell>
        </row>
        <row r="775">
          <cell r="V775" t="str">
            <v>墨脱县果果塘茶叶基地基础设施建设项目</v>
          </cell>
        </row>
        <row r="776">
          <cell r="I776">
            <v>1</v>
          </cell>
        </row>
        <row r="776">
          <cell r="L776">
            <v>0</v>
          </cell>
        </row>
        <row r="776">
          <cell r="V776" t="str">
            <v>墨脱县果果塘茶叶基地基础设施建设项目</v>
          </cell>
        </row>
        <row r="777">
          <cell r="I777">
            <v>1</v>
          </cell>
        </row>
        <row r="777">
          <cell r="L777">
            <v>0</v>
          </cell>
        </row>
        <row r="777">
          <cell r="V777" t="str">
            <v>墨脱县果果塘茶叶基地基础设施建设项目</v>
          </cell>
        </row>
        <row r="778">
          <cell r="I778">
            <v>6</v>
          </cell>
        </row>
        <row r="778">
          <cell r="L778">
            <v>0</v>
          </cell>
        </row>
        <row r="778">
          <cell r="V778" t="str">
            <v>墨脱县果果塘茶叶基地基础设施建设项目</v>
          </cell>
        </row>
        <row r="779">
          <cell r="I779">
            <v>24</v>
          </cell>
        </row>
        <row r="779">
          <cell r="L779">
            <v>0</v>
          </cell>
        </row>
        <row r="779">
          <cell r="V779" t="str">
            <v>墨脱县果果塘茶叶基地基础设施建设项目</v>
          </cell>
        </row>
        <row r="780">
          <cell r="I780">
            <v>2</v>
          </cell>
        </row>
        <row r="780">
          <cell r="L780">
            <v>0</v>
          </cell>
        </row>
        <row r="780">
          <cell r="V780" t="str">
            <v>墨脱县果果塘茶叶基地基础设施建设项目</v>
          </cell>
        </row>
        <row r="781">
          <cell r="I781">
            <v>3</v>
          </cell>
        </row>
        <row r="781">
          <cell r="L781">
            <v>0</v>
          </cell>
        </row>
        <row r="781">
          <cell r="V781" t="str">
            <v>墨脱县果果塘茶叶基地基础设施建设项目</v>
          </cell>
        </row>
        <row r="782">
          <cell r="I782">
            <v>1</v>
          </cell>
        </row>
        <row r="782">
          <cell r="L782">
            <v>0</v>
          </cell>
        </row>
        <row r="782">
          <cell r="V782" t="str">
            <v>墨脱县果果塘茶叶基地基础设施建设项目</v>
          </cell>
        </row>
        <row r="783">
          <cell r="I783">
            <v>350</v>
          </cell>
        </row>
        <row r="783">
          <cell r="L783">
            <v>0</v>
          </cell>
        </row>
        <row r="783">
          <cell r="V783" t="str">
            <v>墨脱县果果塘茶叶基地基础设施建设项目</v>
          </cell>
        </row>
        <row r="784">
          <cell r="I784">
            <v>7507.71</v>
          </cell>
        </row>
        <row r="784">
          <cell r="L784">
            <v>17222284.4925</v>
          </cell>
        </row>
        <row r="784">
          <cell r="V784" t="str">
            <v>墨脱县扶贫商住楼二期工程</v>
          </cell>
        </row>
        <row r="785">
          <cell r="I785">
            <v>29.3</v>
          </cell>
        </row>
        <row r="785">
          <cell r="L785">
            <v>52017.705</v>
          </cell>
        </row>
        <row r="785">
          <cell r="V785" t="str">
            <v>墨脱县扶贫商住楼二期工程</v>
          </cell>
        </row>
        <row r="786">
          <cell r="I786">
            <v>2</v>
          </cell>
        </row>
        <row r="786">
          <cell r="L786">
            <v>39972.625</v>
          </cell>
        </row>
        <row r="786">
          <cell r="V786" t="str">
            <v>墨脱县扶贫商住楼二期工程</v>
          </cell>
        </row>
        <row r="787">
          <cell r="I787">
            <v>296</v>
          </cell>
        </row>
        <row r="787">
          <cell r="L787">
            <v>52177.595</v>
          </cell>
        </row>
        <row r="787">
          <cell r="V787" t="str">
            <v>墨脱县扶贫商住楼二期工程</v>
          </cell>
        </row>
        <row r="788">
          <cell r="I788">
            <v>1</v>
          </cell>
        </row>
        <row r="788">
          <cell r="L788">
            <v>230082.415</v>
          </cell>
        </row>
        <row r="788">
          <cell r="V788" t="str">
            <v>墨脱县扶贫商住楼二期工程</v>
          </cell>
        </row>
        <row r="789">
          <cell r="I789">
            <v>145</v>
          </cell>
        </row>
        <row r="789">
          <cell r="L789">
            <v>24836.325</v>
          </cell>
        </row>
        <row r="789">
          <cell r="V789" t="str">
            <v>墨脱县扶贫商住楼二期工程</v>
          </cell>
        </row>
        <row r="790">
          <cell r="I790">
            <v>2414.56</v>
          </cell>
        </row>
        <row r="790">
          <cell r="L790">
            <v>928643.975</v>
          </cell>
        </row>
        <row r="790">
          <cell r="V790" t="str">
            <v>墨脱县扶贫商住楼二期工程</v>
          </cell>
        </row>
        <row r="791">
          <cell r="I791">
            <v>1</v>
          </cell>
        </row>
        <row r="791">
          <cell r="L791">
            <v>150563.545</v>
          </cell>
        </row>
        <row r="791">
          <cell r="V791" t="str">
            <v>墨脱县扶贫商住楼二期工程</v>
          </cell>
        </row>
        <row r="792">
          <cell r="I792">
            <v>1</v>
          </cell>
        </row>
        <row r="792">
          <cell r="L792">
            <v>148538.265</v>
          </cell>
        </row>
        <row r="792">
          <cell r="V792" t="str">
            <v>墨脱县扶贫商住楼二期工程</v>
          </cell>
        </row>
        <row r="793">
          <cell r="I793">
            <v>7714.6</v>
          </cell>
        </row>
        <row r="793">
          <cell r="L793">
            <v>100837.605</v>
          </cell>
        </row>
        <row r="793">
          <cell r="V793" t="str">
            <v>墨脱县扶贫商住楼二期工程</v>
          </cell>
        </row>
        <row r="794">
          <cell r="I794">
            <v>1</v>
          </cell>
        </row>
        <row r="794">
          <cell r="L794">
            <v>164367.425</v>
          </cell>
        </row>
        <row r="794">
          <cell r="V794" t="str">
            <v>墨脱县扶贫商住楼二期工程</v>
          </cell>
        </row>
        <row r="795">
          <cell r="I795">
            <v>715</v>
          </cell>
        </row>
        <row r="795">
          <cell r="L795">
            <v>144754.19</v>
          </cell>
        </row>
        <row r="795">
          <cell r="V795" t="str">
            <v>墨脱县扶贫商住楼二期工程</v>
          </cell>
        </row>
        <row r="796">
          <cell r="I796">
            <v>1141.14</v>
          </cell>
        </row>
        <row r="796">
          <cell r="L796">
            <v>159890.49</v>
          </cell>
        </row>
        <row r="796">
          <cell r="V796" t="str">
            <v>墨脱县扶贫商住楼二期工程</v>
          </cell>
        </row>
        <row r="797">
          <cell r="I797">
            <v>2</v>
          </cell>
        </row>
        <row r="797">
          <cell r="L797">
            <v>319780.98</v>
          </cell>
        </row>
        <row r="797">
          <cell r="V797" t="str">
            <v>墨脱县扶贫商住楼二期工程</v>
          </cell>
        </row>
        <row r="798">
          <cell r="I798">
            <v>1</v>
          </cell>
        </row>
        <row r="798">
          <cell r="L798">
            <v>63956.195</v>
          </cell>
        </row>
        <row r="798">
          <cell r="V798" t="str">
            <v>墨脱县扶贫商住楼二期工程</v>
          </cell>
        </row>
        <row r="799">
          <cell r="I799">
            <v>2</v>
          </cell>
        </row>
        <row r="799">
          <cell r="L799">
            <v>266484.15</v>
          </cell>
        </row>
        <row r="799">
          <cell r="V799" t="str">
            <v>墨脱县扶贫商住楼二期工程</v>
          </cell>
        </row>
        <row r="800">
          <cell r="I800">
            <v>1914.64</v>
          </cell>
        </row>
        <row r="800">
          <cell r="L800">
            <v>0</v>
          </cell>
        </row>
        <row r="800">
          <cell r="V800" t="str">
            <v>墨脱县帮辛乡扶贫商住楼建设工程</v>
          </cell>
        </row>
        <row r="801">
          <cell r="I801">
            <v>1914.64</v>
          </cell>
        </row>
        <row r="801">
          <cell r="L801">
            <v>0</v>
          </cell>
        </row>
        <row r="801">
          <cell r="V801" t="str">
            <v>墨脱县帮辛乡扶贫商住楼建设工程</v>
          </cell>
        </row>
        <row r="802">
          <cell r="I802">
            <v>1914.64</v>
          </cell>
        </row>
        <row r="802">
          <cell r="L802">
            <v>0</v>
          </cell>
        </row>
        <row r="802">
          <cell r="V802" t="str">
            <v>墨脱县帮辛乡扶贫商住楼建设工程</v>
          </cell>
        </row>
        <row r="803">
          <cell r="I803">
            <v>241.74</v>
          </cell>
        </row>
        <row r="803">
          <cell r="L803">
            <v>0</v>
          </cell>
        </row>
        <row r="803">
          <cell r="V803" t="str">
            <v>墨脱县帮辛乡扶贫商住楼建设工程</v>
          </cell>
        </row>
        <row r="804">
          <cell r="I804">
            <v>931.3</v>
          </cell>
        </row>
        <row r="804">
          <cell r="L804">
            <v>0</v>
          </cell>
        </row>
        <row r="804">
          <cell r="V804" t="str">
            <v>墨脱县帮辛乡扶贫商住楼建设工程</v>
          </cell>
        </row>
        <row r="805">
          <cell r="I805">
            <v>2624.68</v>
          </cell>
        </row>
        <row r="805">
          <cell r="L805">
            <v>0</v>
          </cell>
        </row>
        <row r="805">
          <cell r="V805" t="str">
            <v>墨脱县帮辛乡扶贫商住楼建设工程</v>
          </cell>
        </row>
        <row r="806">
          <cell r="I806">
            <v>54</v>
          </cell>
        </row>
        <row r="806">
          <cell r="L806">
            <v>0</v>
          </cell>
        </row>
        <row r="806">
          <cell r="V806" t="str">
            <v>墨脱县帮辛乡扶贫商住楼建设工程</v>
          </cell>
        </row>
        <row r="807">
          <cell r="I807">
            <v>89.98</v>
          </cell>
        </row>
        <row r="807">
          <cell r="L807">
            <v>0</v>
          </cell>
        </row>
        <row r="807">
          <cell r="V807" t="str">
            <v>墨脱县帮辛乡扶贫商住楼建设工程</v>
          </cell>
        </row>
        <row r="808">
          <cell r="I808">
            <v>1</v>
          </cell>
        </row>
        <row r="808">
          <cell r="L808">
            <v>0</v>
          </cell>
        </row>
        <row r="808">
          <cell r="V808" t="str">
            <v>墨脱县帮辛乡扶贫商住楼建设工程</v>
          </cell>
        </row>
        <row r="809">
          <cell r="I809">
            <v>1639.48</v>
          </cell>
        </row>
        <row r="809">
          <cell r="L809">
            <v>4619668.976</v>
          </cell>
        </row>
        <row r="809">
          <cell r="V809" t="str">
            <v>墨脱县德兴乡荷扎村茶叶加工厂建设项目</v>
          </cell>
        </row>
        <row r="810">
          <cell r="I810">
            <v>543.9</v>
          </cell>
        </row>
        <row r="810">
          <cell r="L810">
            <v>2733899.48</v>
          </cell>
        </row>
        <row r="810">
          <cell r="V810" t="str">
            <v>墨脱县德兴乡荷扎村茶叶加工厂建设项目</v>
          </cell>
        </row>
        <row r="811">
          <cell r="I811">
            <v>1</v>
          </cell>
        </row>
        <row r="811">
          <cell r="L811">
            <v>226923.156</v>
          </cell>
        </row>
        <row r="811">
          <cell r="V811" t="str">
            <v>墨脱县德兴乡荷扎村茶叶加工厂建设项目</v>
          </cell>
        </row>
        <row r="812">
          <cell r="I812">
            <v>1</v>
          </cell>
        </row>
        <row r="812">
          <cell r="L812">
            <v>368197.506</v>
          </cell>
        </row>
        <row r="812">
          <cell r="V812" t="str">
            <v>墨脱县德兴乡荷扎村茶叶加工厂建设项目</v>
          </cell>
        </row>
        <row r="813">
          <cell r="I813">
            <v>506.52</v>
          </cell>
        </row>
        <row r="813">
          <cell r="L813">
            <v>104322.624</v>
          </cell>
        </row>
        <row r="813">
          <cell r="V813" t="str">
            <v>墨脱县德兴乡荷扎村茶叶加工厂建设项目</v>
          </cell>
        </row>
        <row r="814">
          <cell r="I814">
            <v>613.8</v>
          </cell>
        </row>
        <row r="814">
          <cell r="L814">
            <v>117057.774</v>
          </cell>
        </row>
        <row r="814">
          <cell r="V814" t="str">
            <v>墨脱县德兴乡荷扎村茶叶加工厂建设项目</v>
          </cell>
        </row>
        <row r="815">
          <cell r="I815">
            <v>849.46</v>
          </cell>
        </row>
        <row r="815">
          <cell r="L815">
            <v>21709.134</v>
          </cell>
        </row>
        <row r="815">
          <cell r="V815" t="str">
            <v>墨脱县德兴乡荷扎村茶叶加工厂建设项目</v>
          </cell>
        </row>
        <row r="816">
          <cell r="I816">
            <v>263.16</v>
          </cell>
        </row>
        <row r="816">
          <cell r="L816">
            <v>237282.84</v>
          </cell>
        </row>
        <row r="816">
          <cell r="V816" t="str">
            <v>墨脱县德兴乡荷扎村茶叶加工厂建设项目</v>
          </cell>
        </row>
        <row r="817">
          <cell r="I817">
            <v>1</v>
          </cell>
        </row>
        <row r="817">
          <cell r="L817">
            <v>6862.464</v>
          </cell>
        </row>
        <row r="817">
          <cell r="V817" t="str">
            <v>墨脱县德兴乡荷扎村茶叶加工厂建设项目</v>
          </cell>
        </row>
        <row r="818">
          <cell r="I818">
            <v>1</v>
          </cell>
        </row>
        <row r="818">
          <cell r="L818">
            <v>148466.736</v>
          </cell>
        </row>
        <row r="818">
          <cell r="V818" t="str">
            <v>墨脱县德兴乡荷扎村茶叶加工厂建设项目</v>
          </cell>
        </row>
        <row r="819">
          <cell r="I819">
            <v>1200</v>
          </cell>
        </row>
        <row r="819">
          <cell r="L819">
            <v>147476.958</v>
          </cell>
        </row>
        <row r="819">
          <cell r="V819" t="str">
            <v>墨脱县德兴乡荷扎村茶叶加工厂建设项目</v>
          </cell>
        </row>
        <row r="820">
          <cell r="I820">
            <v>221.6</v>
          </cell>
        </row>
        <row r="820">
          <cell r="L820">
            <v>56945.244</v>
          </cell>
        </row>
        <row r="820">
          <cell r="V820" t="str">
            <v>墨脱县德兴乡荷扎村茶叶加工厂建设项目</v>
          </cell>
        </row>
        <row r="821">
          <cell r="I821">
            <v>1163.51</v>
          </cell>
        </row>
        <row r="821">
          <cell r="L821">
            <v>5930741.7455</v>
          </cell>
        </row>
        <row r="821">
          <cell r="V821" t="str">
            <v>墨脱县达木乡茶叶杀青点建设项目</v>
          </cell>
        </row>
        <row r="822">
          <cell r="I822">
            <v>586.33</v>
          </cell>
        </row>
        <row r="822">
          <cell r="L822">
            <v>136770.833333333</v>
          </cell>
        </row>
        <row r="822">
          <cell r="V822" t="str">
            <v>墨脱县达木乡茶叶杀青点建设项目</v>
          </cell>
        </row>
        <row r="823">
          <cell r="I823">
            <v>138.98</v>
          </cell>
        </row>
        <row r="823">
          <cell r="L823">
            <v>141231.666666667</v>
          </cell>
        </row>
        <row r="823">
          <cell r="V823" t="str">
            <v>墨脱县达木乡茶叶杀青点建设项目</v>
          </cell>
        </row>
        <row r="824">
          <cell r="I824">
            <v>1124.4</v>
          </cell>
        </row>
        <row r="824">
          <cell r="L824">
            <v>851682.5</v>
          </cell>
        </row>
        <row r="824">
          <cell r="V824" t="str">
            <v>墨脱县达木乡茶叶杀青点建设项目</v>
          </cell>
        </row>
        <row r="825">
          <cell r="I825">
            <v>1</v>
          </cell>
        </row>
        <row r="825">
          <cell r="L825">
            <v>287176.666666667</v>
          </cell>
        </row>
        <row r="825">
          <cell r="V825" t="str">
            <v>墨脱县达木乡茶叶杀青点建设项目</v>
          </cell>
        </row>
        <row r="826">
          <cell r="I826">
            <v>1</v>
          </cell>
        </row>
        <row r="826">
          <cell r="L826">
            <v>18416.6666666667</v>
          </cell>
        </row>
        <row r="826">
          <cell r="V826" t="str">
            <v>墨脱县达木乡茶叶杀青点建设项目</v>
          </cell>
        </row>
        <row r="827">
          <cell r="I827">
            <v>1</v>
          </cell>
        </row>
        <row r="827">
          <cell r="L827">
            <v>214456.666666667</v>
          </cell>
        </row>
        <row r="827">
          <cell r="V827" t="str">
            <v>墨脱县达木乡茶叶杀青点建设项目</v>
          </cell>
        </row>
        <row r="828">
          <cell r="I828">
            <v>1</v>
          </cell>
        </row>
        <row r="828">
          <cell r="L828">
            <v>118506.666666667</v>
          </cell>
        </row>
        <row r="828">
          <cell r="V828" t="str">
            <v>墨脱县达木乡茶叶杀青点建设项目</v>
          </cell>
        </row>
        <row r="829">
          <cell r="I829">
            <v>2281.87</v>
          </cell>
        </row>
        <row r="829">
          <cell r="L829">
            <v>2888469.064125</v>
          </cell>
        </row>
        <row r="829">
          <cell r="V829" t="str">
            <v>墨脱县格当乡茶叶杀青点建设项目</v>
          </cell>
        </row>
        <row r="830">
          <cell r="I830">
            <v>501</v>
          </cell>
        </row>
        <row r="830">
          <cell r="L830">
            <v>716177.5</v>
          </cell>
        </row>
        <row r="830">
          <cell r="V830" t="str">
            <v>墨脱县格当乡茶叶杀青点建设项目</v>
          </cell>
        </row>
        <row r="831">
          <cell r="I831">
            <v>413</v>
          </cell>
        </row>
        <row r="831">
          <cell r="L831">
            <v>397807.5</v>
          </cell>
        </row>
        <row r="831">
          <cell r="V831" t="str">
            <v>墨脱县格当乡茶叶杀青点建设项目</v>
          </cell>
        </row>
        <row r="832">
          <cell r="I832">
            <v>325</v>
          </cell>
        </row>
        <row r="832">
          <cell r="L832">
            <v>760352.5</v>
          </cell>
        </row>
        <row r="832">
          <cell r="V832" t="str">
            <v>墨脱县格当乡茶叶杀青点建设项目</v>
          </cell>
        </row>
        <row r="833">
          <cell r="I833">
            <v>325</v>
          </cell>
        </row>
        <row r="833">
          <cell r="L833">
            <v>220952.5</v>
          </cell>
        </row>
        <row r="833">
          <cell r="V833" t="str">
            <v>墨脱县格当乡茶叶杀青点建设项目</v>
          </cell>
        </row>
        <row r="834">
          <cell r="I834">
            <v>325</v>
          </cell>
        </row>
        <row r="834">
          <cell r="L834">
            <v>573190</v>
          </cell>
        </row>
        <row r="834">
          <cell r="V834" t="str">
            <v>墨脱县格当乡茶叶杀青点建设项目</v>
          </cell>
        </row>
        <row r="835">
          <cell r="I835">
            <v>325</v>
          </cell>
        </row>
        <row r="835">
          <cell r="L835">
            <v>444152.5</v>
          </cell>
        </row>
        <row r="835">
          <cell r="V835" t="str">
            <v>墨脱县格当乡茶叶杀青点建设项目</v>
          </cell>
        </row>
        <row r="836">
          <cell r="I836">
            <v>1163.51</v>
          </cell>
        </row>
        <row r="836">
          <cell r="L836">
            <v>0</v>
          </cell>
        </row>
        <row r="836">
          <cell r="V836" t="str">
            <v>墨脱县帮辛乡茶叶杀青点建设项目</v>
          </cell>
        </row>
        <row r="837">
          <cell r="I837">
            <v>461.16</v>
          </cell>
        </row>
        <row r="837">
          <cell r="L837">
            <v>0</v>
          </cell>
        </row>
        <row r="837">
          <cell r="V837" t="str">
            <v>墨脱县帮辛乡茶叶杀青点建设项目</v>
          </cell>
        </row>
        <row r="838">
          <cell r="I838">
            <v>356.93</v>
          </cell>
        </row>
        <row r="838">
          <cell r="L838">
            <v>0</v>
          </cell>
        </row>
        <row r="838">
          <cell r="V838" t="str">
            <v>墨脱县帮辛乡茶叶杀青点建设项目</v>
          </cell>
        </row>
        <row r="839">
          <cell r="I839">
            <v>162.87</v>
          </cell>
        </row>
        <row r="839">
          <cell r="L839">
            <v>0</v>
          </cell>
        </row>
        <row r="839">
          <cell r="V839" t="str">
            <v>墨脱县帮辛乡茶叶杀青点建设项目</v>
          </cell>
        </row>
        <row r="840">
          <cell r="I840">
            <v>1040.1</v>
          </cell>
        </row>
        <row r="840">
          <cell r="L840">
            <v>0</v>
          </cell>
        </row>
        <row r="840">
          <cell r="V840" t="str">
            <v>墨脱县帮辛乡茶叶杀青点建设项目</v>
          </cell>
        </row>
        <row r="841">
          <cell r="I841">
            <v>1</v>
          </cell>
        </row>
        <row r="841">
          <cell r="L841">
            <v>0</v>
          </cell>
        </row>
        <row r="841">
          <cell r="V841" t="str">
            <v>墨脱县帮辛乡茶叶杀青点建设项目</v>
          </cell>
        </row>
        <row r="842">
          <cell r="I842">
            <v>1</v>
          </cell>
        </row>
        <row r="842">
          <cell r="L842">
            <v>0</v>
          </cell>
        </row>
        <row r="842">
          <cell r="V842" t="str">
            <v>墨脱县帮辛乡茶叶杀青点建设项目</v>
          </cell>
        </row>
        <row r="843">
          <cell r="I843">
            <v>1</v>
          </cell>
        </row>
        <row r="843">
          <cell r="L843">
            <v>0</v>
          </cell>
        </row>
        <row r="843">
          <cell r="V843" t="str">
            <v>墨脱县帮辛乡茶叶杀青点建设项目</v>
          </cell>
        </row>
        <row r="844">
          <cell r="I844">
            <v>1</v>
          </cell>
        </row>
        <row r="844">
          <cell r="L844">
            <v>0</v>
          </cell>
        </row>
        <row r="844">
          <cell r="V844" t="str">
            <v>墨脱县帮辛乡茶叶杀青点建设项目</v>
          </cell>
        </row>
        <row r="845">
          <cell r="I845">
            <v>3698.74</v>
          </cell>
        </row>
        <row r="845">
          <cell r="L845">
            <v>13571487.585</v>
          </cell>
        </row>
        <row r="845">
          <cell r="V845" t="str">
            <v>墨脱县背崩乡背崩村茶叶加工厂建设项目</v>
          </cell>
        </row>
        <row r="846">
          <cell r="I846">
            <v>1</v>
          </cell>
        </row>
        <row r="846">
          <cell r="L846">
            <v>349496.328</v>
          </cell>
        </row>
        <row r="846">
          <cell r="V846" t="str">
            <v>墨脱县背崩乡背崩村茶叶加工厂建设项目</v>
          </cell>
        </row>
        <row r="847">
          <cell r="I847">
            <v>1</v>
          </cell>
        </row>
        <row r="847">
          <cell r="L847">
            <v>432670.392</v>
          </cell>
        </row>
        <row r="847">
          <cell r="V847" t="str">
            <v>墨脱县背崩乡背崩村茶叶加工厂建设项目</v>
          </cell>
        </row>
        <row r="848">
          <cell r="I848">
            <v>526.64</v>
          </cell>
        </row>
        <row r="848">
          <cell r="L848">
            <v>140551.32</v>
          </cell>
        </row>
        <row r="848">
          <cell r="V848" t="str">
            <v>墨脱县背崩乡背崩村茶叶加工厂建设项目</v>
          </cell>
        </row>
        <row r="849">
          <cell r="I849">
            <v>1072.32</v>
          </cell>
        </row>
        <row r="849">
          <cell r="L849">
            <v>281469.856</v>
          </cell>
        </row>
        <row r="849">
          <cell r="V849" t="str">
            <v>墨脱县背崩乡背崩村茶叶加工厂建设项目</v>
          </cell>
        </row>
        <row r="850">
          <cell r="I850">
            <v>1018.8</v>
          </cell>
        </row>
        <row r="850">
          <cell r="L850">
            <v>1091544.864</v>
          </cell>
        </row>
        <row r="850">
          <cell r="V850" t="str">
            <v>墨脱县背崩乡背崩村茶叶加工厂建设项目</v>
          </cell>
        </row>
        <row r="851">
          <cell r="I851">
            <v>599.23</v>
          </cell>
        </row>
        <row r="851">
          <cell r="L851">
            <v>23042.704</v>
          </cell>
        </row>
        <row r="851">
          <cell r="V851" t="str">
            <v>墨脱县背崩乡背崩村茶叶加工厂建设项目</v>
          </cell>
        </row>
        <row r="852">
          <cell r="I852">
            <v>170.94</v>
          </cell>
        </row>
        <row r="852">
          <cell r="L852">
            <v>213351.576</v>
          </cell>
        </row>
        <row r="852">
          <cell r="V852" t="str">
            <v>墨脱县背崩乡背崩村茶叶加工厂建设项目</v>
          </cell>
        </row>
        <row r="853">
          <cell r="I853">
            <v>1</v>
          </cell>
        </row>
        <row r="853">
          <cell r="L853">
            <v>9455.768</v>
          </cell>
        </row>
        <row r="853">
          <cell r="V853" t="str">
            <v>墨脱县背崩乡背崩村茶叶加工厂建设项目</v>
          </cell>
        </row>
        <row r="854">
          <cell r="I854">
            <v>1</v>
          </cell>
        </row>
        <row r="854">
          <cell r="L854">
            <v>136121.796</v>
          </cell>
        </row>
        <row r="854">
          <cell r="V854" t="str">
            <v>墨脱县背崩乡背崩村茶叶加工厂建设项目</v>
          </cell>
        </row>
        <row r="855">
          <cell r="I855">
            <v>1200</v>
          </cell>
        </row>
        <row r="855">
          <cell r="L855">
            <v>236394.28</v>
          </cell>
        </row>
        <row r="855">
          <cell r="V855" t="str">
            <v>墨脱县背崩乡背崩村茶叶加工厂建设项目</v>
          </cell>
        </row>
        <row r="856">
          <cell r="I856">
            <v>146.04</v>
          </cell>
        </row>
        <row r="856">
          <cell r="L856">
            <v>52144.448</v>
          </cell>
        </row>
        <row r="856">
          <cell r="V856" t="str">
            <v>墨脱县背崩乡背崩村茶叶加工厂建设项目</v>
          </cell>
        </row>
        <row r="857">
          <cell r="I857">
            <v>2</v>
          </cell>
        </row>
        <row r="857">
          <cell r="L857">
            <v>1055367.39537602</v>
          </cell>
        </row>
        <row r="857">
          <cell r="V857" t="str">
            <v>墨脱茶叶全自动智能化流水生产线建设项目</v>
          </cell>
        </row>
        <row r="858">
          <cell r="I858">
            <v>2</v>
          </cell>
        </row>
        <row r="858">
          <cell r="L858">
            <v>36976.1934375599</v>
          </cell>
        </row>
        <row r="858">
          <cell r="V858" t="str">
            <v>墨脱茶叶全自动智能化流水生产线建设项目</v>
          </cell>
        </row>
        <row r="859">
          <cell r="I859">
            <v>4</v>
          </cell>
        </row>
        <row r="859">
          <cell r="L859">
            <v>133361.893002463</v>
          </cell>
        </row>
        <row r="859">
          <cell r="V859" t="str">
            <v>墨脱茶叶全自动智能化流水生产线建设项目</v>
          </cell>
        </row>
        <row r="860">
          <cell r="I860">
            <v>4</v>
          </cell>
        </row>
        <row r="860">
          <cell r="L860">
            <v>1309579.97966368</v>
          </cell>
        </row>
        <row r="860">
          <cell r="V860" t="str">
            <v>墨脱茶叶全自动智能化流水生产线建设项目</v>
          </cell>
        </row>
        <row r="861">
          <cell r="I861">
            <v>2</v>
          </cell>
        </row>
        <row r="861">
          <cell r="L861">
            <v>745381.709368567</v>
          </cell>
        </row>
        <row r="861">
          <cell r="V861" t="str">
            <v>墨脱茶叶全自动智能化流水生产线建设项目</v>
          </cell>
        </row>
        <row r="862">
          <cell r="I862">
            <v>4</v>
          </cell>
        </row>
        <row r="862">
          <cell r="L862">
            <v>63168.157948486</v>
          </cell>
        </row>
        <row r="862">
          <cell r="V862" t="str">
            <v>墨脱茶叶全自动智能化流水生产线建设项目</v>
          </cell>
        </row>
        <row r="863">
          <cell r="I863">
            <v>2</v>
          </cell>
        </row>
        <row r="863">
          <cell r="L863">
            <v>69330.7048057241</v>
          </cell>
        </row>
        <row r="863">
          <cell r="V863" t="str">
            <v>墨脱茶叶全自动智能化流水生产线建设项目</v>
          </cell>
        </row>
        <row r="864">
          <cell r="I864">
            <v>2</v>
          </cell>
        </row>
        <row r="864">
          <cell r="L864">
            <v>92440.9397409651</v>
          </cell>
        </row>
        <row r="864">
          <cell r="V864" t="str">
            <v>墨脱茶叶全自动智能化流水生产线建设项目</v>
          </cell>
        </row>
        <row r="865">
          <cell r="I865">
            <v>2</v>
          </cell>
        </row>
        <row r="865">
          <cell r="L865">
            <v>69330.7048057241</v>
          </cell>
        </row>
        <row r="865">
          <cell r="V865" t="str">
            <v>墨脱茶叶全自动智能化流水生产线建设项目</v>
          </cell>
        </row>
        <row r="866">
          <cell r="I866">
            <v>2</v>
          </cell>
        </row>
        <row r="866">
          <cell r="L866">
            <v>37284.5488539547</v>
          </cell>
        </row>
        <row r="866">
          <cell r="V866" t="str">
            <v>墨脱茶叶全自动智能化流水生产线建设项目</v>
          </cell>
        </row>
        <row r="867">
          <cell r="I867">
            <v>4</v>
          </cell>
        </row>
        <row r="867">
          <cell r="L867">
            <v>79499.1351936998</v>
          </cell>
        </row>
        <row r="867">
          <cell r="V867" t="str">
            <v>墨脱茶叶全自动智能化流水生产线建设项目</v>
          </cell>
        </row>
        <row r="868">
          <cell r="I868">
            <v>20</v>
          </cell>
        </row>
        <row r="868">
          <cell r="L868">
            <v>654789.989831839</v>
          </cell>
        </row>
        <row r="868">
          <cell r="V868" t="str">
            <v>墨脱茶叶全自动智能化流水生产线建设项目</v>
          </cell>
        </row>
        <row r="869">
          <cell r="I869">
            <v>8</v>
          </cell>
        </row>
        <row r="869">
          <cell r="L869">
            <v>332787.565526302</v>
          </cell>
        </row>
        <row r="869">
          <cell r="V869" t="str">
            <v>墨脱茶叶全自动智能化流水生产线建设项目</v>
          </cell>
        </row>
        <row r="870">
          <cell r="I870">
            <v>2</v>
          </cell>
        </row>
        <row r="870">
          <cell r="L870">
            <v>56234.722550261</v>
          </cell>
        </row>
        <row r="870">
          <cell r="V870" t="str">
            <v>墨脱茶叶全自动智能化流水生产线建设项目</v>
          </cell>
        </row>
        <row r="871">
          <cell r="I871">
            <v>2</v>
          </cell>
        </row>
        <row r="871">
          <cell r="L871">
            <v>95522.6693166498</v>
          </cell>
        </row>
        <row r="871">
          <cell r="V871" t="str">
            <v>墨脱茶叶全自动智能化流水生产线建设项目</v>
          </cell>
        </row>
        <row r="872">
          <cell r="I872">
            <v>2</v>
          </cell>
        </row>
        <row r="872">
          <cell r="L872">
            <v>49302.1994461674</v>
          </cell>
        </row>
        <row r="872">
          <cell r="V872" t="str">
            <v>墨脱茶叶全自动智能化流水生产线建设项目</v>
          </cell>
        </row>
        <row r="873">
          <cell r="I873">
            <v>2</v>
          </cell>
        </row>
        <row r="873">
          <cell r="L873">
            <v>133731.372125658</v>
          </cell>
        </row>
        <row r="873">
          <cell r="V873" t="str">
            <v>墨脱茶叶全自动智能化流水生产线建设项目</v>
          </cell>
        </row>
        <row r="874">
          <cell r="I874">
            <v>2</v>
          </cell>
        </row>
        <row r="874">
          <cell r="L874">
            <v>770341.164508046</v>
          </cell>
        </row>
        <row r="874">
          <cell r="V874" t="str">
            <v>墨脱茶叶全自动智能化流水生产线建设项目</v>
          </cell>
        </row>
        <row r="875">
          <cell r="I875">
            <v>2</v>
          </cell>
        </row>
        <row r="875">
          <cell r="L875">
            <v>385170.582254023</v>
          </cell>
        </row>
        <row r="875">
          <cell r="V875" t="str">
            <v>墨脱茶叶全自动智能化流水生产线建设项目</v>
          </cell>
        </row>
        <row r="876">
          <cell r="I876">
            <v>2</v>
          </cell>
        </row>
        <row r="876">
          <cell r="L876">
            <v>40982.0769682975</v>
          </cell>
        </row>
        <row r="876">
          <cell r="V876" t="str">
            <v>墨脱茶叶全自动智能化流水生产线建设项目</v>
          </cell>
        </row>
        <row r="877">
          <cell r="I877">
            <v>2</v>
          </cell>
        </row>
        <row r="877">
          <cell r="L877">
            <v>30813.6465803218</v>
          </cell>
        </row>
        <row r="877">
          <cell r="V877" t="str">
            <v>墨脱茶叶全自动智能化流水生产线建设项目</v>
          </cell>
        </row>
        <row r="878">
          <cell r="I878">
            <v>2</v>
          </cell>
        </row>
        <row r="878">
          <cell r="L878">
            <v>69330.7048057241</v>
          </cell>
        </row>
        <row r="878">
          <cell r="V878" t="str">
            <v>墨脱茶叶全自动智能化流水生产线建设项目</v>
          </cell>
        </row>
        <row r="879">
          <cell r="I879">
            <v>2</v>
          </cell>
        </row>
        <row r="879">
          <cell r="L879">
            <v>84737.528095885</v>
          </cell>
        </row>
        <row r="879">
          <cell r="V879" t="str">
            <v>墨脱茶叶全自动智能化流水生产线建设项目</v>
          </cell>
        </row>
        <row r="880">
          <cell r="I880">
            <v>6</v>
          </cell>
        </row>
        <row r="880">
          <cell r="L880">
            <v>300433.054158138</v>
          </cell>
        </row>
        <row r="880">
          <cell r="V880" t="str">
            <v>墨脱茶叶全自动智能化流水生产线建设项目</v>
          </cell>
        </row>
        <row r="881">
          <cell r="I881">
            <v>6</v>
          </cell>
        </row>
        <row r="881">
          <cell r="L881">
            <v>1178621.98169731</v>
          </cell>
        </row>
        <row r="881">
          <cell r="V881" t="str">
            <v>墨脱茶叶全自动智能化流水生产线建设项目</v>
          </cell>
        </row>
        <row r="882">
          <cell r="I882">
            <v>6</v>
          </cell>
        </row>
        <row r="882">
          <cell r="L882">
            <v>350351.052142964</v>
          </cell>
        </row>
        <row r="882">
          <cell r="V882" t="str">
            <v>墨脱茶叶全自动智能化流水生产线建设项目</v>
          </cell>
        </row>
        <row r="883">
          <cell r="I883">
            <v>6</v>
          </cell>
        </row>
        <row r="883">
          <cell r="L883">
            <v>277322.819222896</v>
          </cell>
        </row>
        <row r="883">
          <cell r="V883" t="str">
            <v>墨脱茶叶全自动智能化流水生产线建设项目</v>
          </cell>
        </row>
        <row r="884">
          <cell r="I884">
            <v>2</v>
          </cell>
        </row>
        <row r="884">
          <cell r="L884">
            <v>113240.333641509</v>
          </cell>
        </row>
        <row r="884">
          <cell r="V884" t="str">
            <v>墨脱茶叶全自动智能化流水生产线建设项目</v>
          </cell>
        </row>
        <row r="885">
          <cell r="I885">
            <v>2</v>
          </cell>
        </row>
        <row r="885">
          <cell r="L885">
            <v>300433.054158138</v>
          </cell>
        </row>
        <row r="885">
          <cell r="V885" t="str">
            <v>墨脱茶叶全自动智能化流水生产线建设项目</v>
          </cell>
        </row>
        <row r="886">
          <cell r="I886">
            <v>2</v>
          </cell>
        </row>
        <row r="886">
          <cell r="L886">
            <v>37747.0819785468</v>
          </cell>
        </row>
        <row r="886">
          <cell r="V886" t="str">
            <v>墨脱茶叶全自动智能化流水生产线建设项目</v>
          </cell>
        </row>
        <row r="887">
          <cell r="I887">
            <v>2</v>
          </cell>
        </row>
        <row r="887">
          <cell r="L887">
            <v>46220.4698704827</v>
          </cell>
        </row>
        <row r="887">
          <cell r="V887" t="str">
            <v>墨脱茶叶全自动智能化流水生产线建设项目</v>
          </cell>
        </row>
        <row r="888">
          <cell r="I888">
            <v>2</v>
          </cell>
        </row>
        <row r="888">
          <cell r="L888">
            <v>130188.021719512</v>
          </cell>
        </row>
        <row r="888">
          <cell r="V888" t="str">
            <v>墨脱茶叶全自动智能化流水生产线建设项目</v>
          </cell>
        </row>
        <row r="889">
          <cell r="I889">
            <v>2</v>
          </cell>
        </row>
        <row r="889">
          <cell r="L889">
            <v>58545.5635849589</v>
          </cell>
        </row>
        <row r="889">
          <cell r="V889" t="str">
            <v>墨脱茶叶全自动智能化流水生产线建设项目</v>
          </cell>
        </row>
        <row r="890">
          <cell r="I890">
            <v>2</v>
          </cell>
        </row>
        <row r="890">
          <cell r="L890">
            <v>269619.407577816</v>
          </cell>
        </row>
        <row r="890">
          <cell r="V890" t="str">
            <v>墨脱茶叶全自动智能化流水生产线建设项目</v>
          </cell>
        </row>
        <row r="891">
          <cell r="I891">
            <v>2</v>
          </cell>
        </row>
        <row r="891">
          <cell r="L891">
            <v>98295.1311818088</v>
          </cell>
        </row>
        <row r="891">
          <cell r="V891" t="str">
            <v>墨脱茶叶全自动智能化流水生产线建设项目</v>
          </cell>
        </row>
        <row r="892">
          <cell r="I892">
            <v>2</v>
          </cell>
        </row>
        <row r="892">
          <cell r="L892">
            <v>269619.407577816</v>
          </cell>
        </row>
        <row r="892">
          <cell r="V892" t="str">
            <v>墨脱茶叶全自动智能化流水生产线建设项目</v>
          </cell>
        </row>
        <row r="893">
          <cell r="I893">
            <v>2</v>
          </cell>
        </row>
        <row r="893">
          <cell r="L893">
            <v>84737.528095885</v>
          </cell>
        </row>
        <row r="893">
          <cell r="V893" t="str">
            <v>墨脱茶叶全自动智能化流水生产线建设项目</v>
          </cell>
        </row>
        <row r="894">
          <cell r="I894">
            <v>2</v>
          </cell>
        </row>
        <row r="894">
          <cell r="L894">
            <v>331246.70073846</v>
          </cell>
        </row>
        <row r="894">
          <cell r="V894" t="str">
            <v>墨脱茶叶全自动智能化流水生产线建设项目</v>
          </cell>
        </row>
        <row r="895">
          <cell r="I895">
            <v>2</v>
          </cell>
        </row>
        <row r="895">
          <cell r="L895">
            <v>123254.586321287</v>
          </cell>
        </row>
        <row r="895">
          <cell r="V895" t="str">
            <v>墨脱茶叶全自动智能化流水生产线建设项目</v>
          </cell>
        </row>
        <row r="896">
          <cell r="I896">
            <v>8</v>
          </cell>
        </row>
        <row r="896">
          <cell r="L896">
            <v>89359.2101652808</v>
          </cell>
        </row>
        <row r="896">
          <cell r="V896" t="str">
            <v>墨脱茶叶全自动智能化流水生产线建设项目</v>
          </cell>
        </row>
        <row r="897">
          <cell r="I897">
            <v>2</v>
          </cell>
        </row>
        <row r="897">
          <cell r="L897">
            <v>608569.519961356</v>
          </cell>
        </row>
        <row r="897">
          <cell r="V897" t="str">
            <v>墨脱茶叶全自动智能化流水生产线建设项目</v>
          </cell>
        </row>
        <row r="898">
          <cell r="I898">
            <v>200</v>
          </cell>
        </row>
        <row r="898">
          <cell r="L898">
            <v>0</v>
          </cell>
        </row>
        <row r="898">
          <cell r="V898" t="str">
            <v>墨脱茶叶全自动智能化流水生产线建设项目</v>
          </cell>
        </row>
        <row r="899">
          <cell r="I899">
            <v>10</v>
          </cell>
        </row>
        <row r="899">
          <cell r="L899">
            <v>0</v>
          </cell>
        </row>
        <row r="899">
          <cell r="V899" t="str">
            <v>墨脱茶叶全自动智能化流水生产线建设项目</v>
          </cell>
        </row>
        <row r="900">
          <cell r="I900">
            <v>30</v>
          </cell>
        </row>
        <row r="900">
          <cell r="L900">
            <v>0</v>
          </cell>
        </row>
        <row r="900">
          <cell r="V900" t="str">
            <v>墨脱茶叶全自动智能化流水生产线建设项目</v>
          </cell>
        </row>
        <row r="901">
          <cell r="I901">
            <v>10</v>
          </cell>
        </row>
        <row r="901">
          <cell r="L901">
            <v>0</v>
          </cell>
        </row>
        <row r="901">
          <cell r="V901" t="str">
            <v>墨脱茶叶全自动智能化流水生产线建设项目</v>
          </cell>
        </row>
        <row r="902">
          <cell r="I902">
            <v>10</v>
          </cell>
        </row>
        <row r="902">
          <cell r="L902">
            <v>0</v>
          </cell>
        </row>
        <row r="902">
          <cell r="V902" t="str">
            <v>墨脱茶叶全自动智能化流水生产线建设项目</v>
          </cell>
        </row>
        <row r="903">
          <cell r="I903">
            <v>10</v>
          </cell>
        </row>
        <row r="903">
          <cell r="L903">
            <v>0</v>
          </cell>
        </row>
        <row r="903">
          <cell r="V903" t="str">
            <v>墨脱茶叶全自动智能化流水生产线建设项目</v>
          </cell>
        </row>
        <row r="904">
          <cell r="I904">
            <v>150</v>
          </cell>
        </row>
        <row r="904">
          <cell r="L904">
            <v>0</v>
          </cell>
        </row>
        <row r="904">
          <cell r="V904" t="str">
            <v>墨脱茶叶全自动智能化流水生产线建设项目</v>
          </cell>
        </row>
        <row r="905">
          <cell r="I905">
            <v>20</v>
          </cell>
        </row>
        <row r="905">
          <cell r="L905">
            <v>0</v>
          </cell>
        </row>
        <row r="905">
          <cell r="V905" t="str">
            <v>墨脱茶叶全自动智能化流水生产线建设项目</v>
          </cell>
        </row>
        <row r="906">
          <cell r="I906">
            <v>260</v>
          </cell>
        </row>
        <row r="906">
          <cell r="L906">
            <v>0</v>
          </cell>
        </row>
        <row r="906">
          <cell r="V906" t="str">
            <v>墨脱茶叶全自动智能化流水生产线建设项目</v>
          </cell>
        </row>
        <row r="907">
          <cell r="I907">
            <v>10</v>
          </cell>
        </row>
        <row r="907">
          <cell r="L907">
            <v>0</v>
          </cell>
        </row>
        <row r="907">
          <cell r="V907" t="str">
            <v>墨脱茶叶全自动智能化流水生产线建设项目</v>
          </cell>
        </row>
        <row r="908">
          <cell r="I908">
            <v>20</v>
          </cell>
        </row>
        <row r="908">
          <cell r="L908">
            <v>0</v>
          </cell>
        </row>
        <row r="908">
          <cell r="V908" t="str">
            <v>墨脱茶叶全自动智能化流水生产线建设项目</v>
          </cell>
        </row>
        <row r="909">
          <cell r="I909">
            <v>40</v>
          </cell>
        </row>
        <row r="909">
          <cell r="L909">
            <v>0</v>
          </cell>
        </row>
        <row r="909">
          <cell r="V909" t="str">
            <v>墨脱茶叶全自动智能化流水生产线建设项目</v>
          </cell>
        </row>
        <row r="910">
          <cell r="I910">
            <v>500</v>
          </cell>
        </row>
        <row r="910">
          <cell r="L910">
            <v>0</v>
          </cell>
        </row>
        <row r="910">
          <cell r="V910" t="str">
            <v>墨脱茶叶全自动智能化流水生产线建设项目</v>
          </cell>
        </row>
        <row r="911">
          <cell r="I911">
            <v>80</v>
          </cell>
        </row>
        <row r="911">
          <cell r="L911">
            <v>0</v>
          </cell>
        </row>
        <row r="911">
          <cell r="V911" t="str">
            <v>墨脱茶叶全自动智能化流水生产线建设项目</v>
          </cell>
        </row>
        <row r="912">
          <cell r="I912">
            <v>80</v>
          </cell>
        </row>
        <row r="912">
          <cell r="L912">
            <v>0</v>
          </cell>
        </row>
        <row r="912">
          <cell r="V912" t="str">
            <v>墨脱茶叶全自动智能化流水生产线建设项目</v>
          </cell>
        </row>
        <row r="913">
          <cell r="I913">
            <v>200</v>
          </cell>
        </row>
        <row r="913">
          <cell r="L913">
            <v>0</v>
          </cell>
        </row>
        <row r="913">
          <cell r="V913" t="str">
            <v>墨脱茶叶全自动智能化流水生产线建设项目</v>
          </cell>
        </row>
        <row r="914">
          <cell r="I914">
            <v>10</v>
          </cell>
        </row>
        <row r="914">
          <cell r="L914">
            <v>0</v>
          </cell>
        </row>
        <row r="914">
          <cell r="V914" t="str">
            <v>墨脱茶叶全自动智能化流水生产线建设项目</v>
          </cell>
        </row>
        <row r="915">
          <cell r="I915">
            <v>20</v>
          </cell>
        </row>
        <row r="915">
          <cell r="L915">
            <v>0</v>
          </cell>
        </row>
        <row r="915">
          <cell r="V915" t="str">
            <v>墨脱茶叶全自动智能化流水生产线建设项目</v>
          </cell>
        </row>
        <row r="916">
          <cell r="I916">
            <v>320</v>
          </cell>
        </row>
        <row r="916">
          <cell r="L916">
            <v>0</v>
          </cell>
        </row>
        <row r="916">
          <cell r="V916" t="str">
            <v>墨脱茶叶全自动智能化流水生产线建设项目</v>
          </cell>
        </row>
        <row r="917">
          <cell r="I917">
            <v>350</v>
          </cell>
        </row>
        <row r="917">
          <cell r="L917">
            <v>0</v>
          </cell>
        </row>
        <row r="917">
          <cell r="V917" t="str">
            <v>墨脱茶叶全自动智能化流水生产线建设项目</v>
          </cell>
        </row>
        <row r="918">
          <cell r="I918">
            <v>500</v>
          </cell>
        </row>
        <row r="918">
          <cell r="L918">
            <v>0</v>
          </cell>
        </row>
        <row r="918">
          <cell r="V918" t="str">
            <v>墨脱茶叶全自动智能化流水生产线建设项目</v>
          </cell>
        </row>
        <row r="919">
          <cell r="I919">
            <v>600</v>
          </cell>
        </row>
        <row r="919">
          <cell r="L919">
            <v>0</v>
          </cell>
        </row>
        <row r="919">
          <cell r="V919" t="str">
            <v>墨脱茶叶全自动智能化流水生产线建设项目</v>
          </cell>
        </row>
        <row r="920">
          <cell r="I920">
            <v>200</v>
          </cell>
        </row>
        <row r="920">
          <cell r="L920">
            <v>0</v>
          </cell>
        </row>
        <row r="920">
          <cell r="V920" t="str">
            <v>墨脱茶叶全自动智能化流水生产线建设项目</v>
          </cell>
        </row>
        <row r="921">
          <cell r="I921">
            <v>5000</v>
          </cell>
        </row>
        <row r="921">
          <cell r="L921">
            <v>0</v>
          </cell>
        </row>
        <row r="921">
          <cell r="V921" t="str">
            <v>墨脱茶叶全自动智能化流水生产线建设项目</v>
          </cell>
        </row>
        <row r="922">
          <cell r="I922">
            <v>2000</v>
          </cell>
        </row>
        <row r="922">
          <cell r="L922">
            <v>0</v>
          </cell>
        </row>
        <row r="922">
          <cell r="V922" t="str">
            <v>墨脱茶叶全自动智能化流水生产线建设项目</v>
          </cell>
        </row>
        <row r="923">
          <cell r="I923">
            <v>1500</v>
          </cell>
        </row>
        <row r="923">
          <cell r="L923">
            <v>0</v>
          </cell>
        </row>
        <row r="923">
          <cell r="V923" t="str">
            <v>墨脱茶叶全自动智能化流水生产线建设项目</v>
          </cell>
        </row>
        <row r="924">
          <cell r="I924">
            <v>1000</v>
          </cell>
        </row>
        <row r="924">
          <cell r="L924">
            <v>0</v>
          </cell>
        </row>
        <row r="924">
          <cell r="V924" t="str">
            <v>墨脱茶叶全自动智能化流水生产线建设项目</v>
          </cell>
        </row>
        <row r="925">
          <cell r="I925">
            <v>1000</v>
          </cell>
        </row>
        <row r="925">
          <cell r="L925">
            <v>0</v>
          </cell>
        </row>
        <row r="925">
          <cell r="V925" t="str">
            <v>墨脱茶叶全自动智能化流水生产线建设项目</v>
          </cell>
        </row>
        <row r="926">
          <cell r="I926">
            <v>3000</v>
          </cell>
        </row>
        <row r="926">
          <cell r="L926">
            <v>0</v>
          </cell>
        </row>
        <row r="926">
          <cell r="V926" t="str">
            <v>墨脱茶叶全自动智能化流水生产线建设项目</v>
          </cell>
        </row>
        <row r="927">
          <cell r="I927">
            <v>500</v>
          </cell>
        </row>
        <row r="927">
          <cell r="L927">
            <v>0</v>
          </cell>
        </row>
        <row r="927">
          <cell r="V927" t="str">
            <v>墨脱茶叶全自动智能化流水生产线建设项目</v>
          </cell>
        </row>
        <row r="928">
          <cell r="I928">
            <v>700</v>
          </cell>
        </row>
        <row r="928">
          <cell r="L928">
            <v>0</v>
          </cell>
        </row>
        <row r="928">
          <cell r="V928" t="str">
            <v>墨脱茶叶全自动智能化流水生产线建设项目</v>
          </cell>
        </row>
        <row r="929">
          <cell r="I929">
            <v>300</v>
          </cell>
        </row>
        <row r="929">
          <cell r="L929">
            <v>0</v>
          </cell>
        </row>
        <row r="929">
          <cell r="V929" t="str">
            <v>墨脱茶叶全自动智能化流水生产线建设项目</v>
          </cell>
        </row>
        <row r="930">
          <cell r="I930">
            <v>3000</v>
          </cell>
        </row>
        <row r="930">
          <cell r="L930">
            <v>0</v>
          </cell>
        </row>
        <row r="930">
          <cell r="V930" t="str">
            <v>墨脱茶叶全自动智能化流水生产线建设项目</v>
          </cell>
        </row>
        <row r="931">
          <cell r="I931">
            <v>1000</v>
          </cell>
        </row>
        <row r="931">
          <cell r="L931">
            <v>0</v>
          </cell>
        </row>
        <row r="931">
          <cell r="V931" t="str">
            <v>墨脱茶叶全自动智能化流水生产线建设项目</v>
          </cell>
        </row>
        <row r="932">
          <cell r="I932">
            <v>800</v>
          </cell>
        </row>
        <row r="932">
          <cell r="L932">
            <v>0</v>
          </cell>
        </row>
        <row r="932">
          <cell r="V932" t="str">
            <v>墨脱茶叶全自动智能化流水生产线建设项目</v>
          </cell>
        </row>
        <row r="933">
          <cell r="I933">
            <v>800</v>
          </cell>
        </row>
        <row r="933">
          <cell r="L933">
            <v>0</v>
          </cell>
        </row>
        <row r="933">
          <cell r="V933" t="str">
            <v>墨脱茶叶全自动智能化流水生产线建设项目</v>
          </cell>
        </row>
        <row r="934">
          <cell r="I934">
            <v>800</v>
          </cell>
        </row>
        <row r="934">
          <cell r="L934">
            <v>0</v>
          </cell>
        </row>
        <row r="934">
          <cell r="V934" t="str">
            <v>墨脱茶叶全自动智能化流水生产线建设项目</v>
          </cell>
        </row>
        <row r="935">
          <cell r="I935">
            <v>800</v>
          </cell>
        </row>
        <row r="935">
          <cell r="L935">
            <v>0</v>
          </cell>
        </row>
        <row r="935">
          <cell r="V935" t="str">
            <v>墨脱茶叶全自动智能化流水生产线建设项目</v>
          </cell>
        </row>
        <row r="936">
          <cell r="I936">
            <v>1500</v>
          </cell>
        </row>
        <row r="936">
          <cell r="L936">
            <v>0</v>
          </cell>
        </row>
        <row r="936">
          <cell r="V936" t="str">
            <v>墨脱茶叶全自动智能化流水生产线建设项目</v>
          </cell>
        </row>
        <row r="937">
          <cell r="I937">
            <v>1</v>
          </cell>
        </row>
        <row r="937">
          <cell r="L937">
            <v>527683.697688011</v>
          </cell>
        </row>
        <row r="937">
          <cell r="V937" t="str">
            <v>墨脱茶叶全自动智能化流水生产线建设项目</v>
          </cell>
        </row>
        <row r="938">
          <cell r="I938">
            <v>1</v>
          </cell>
        </row>
        <row r="938">
          <cell r="L938">
            <v>18488.5528658457</v>
          </cell>
        </row>
        <row r="938">
          <cell r="V938" t="str">
            <v>墨脱茶叶全自动智能化流水生产线建设项目</v>
          </cell>
        </row>
        <row r="939">
          <cell r="I939">
            <v>2</v>
          </cell>
        </row>
        <row r="939">
          <cell r="L939">
            <v>84737.528095885</v>
          </cell>
        </row>
        <row r="939">
          <cell r="V939" t="str">
            <v>墨脱茶叶全自动智能化流水生产线建设项目</v>
          </cell>
        </row>
        <row r="940">
          <cell r="I940">
            <v>2</v>
          </cell>
        </row>
        <row r="940">
          <cell r="L940">
            <v>31583.6228271774</v>
          </cell>
        </row>
        <row r="940">
          <cell r="V940" t="str">
            <v>墨脱茶叶全自动智能化流水生产线建设项目</v>
          </cell>
        </row>
        <row r="941">
          <cell r="I941">
            <v>2</v>
          </cell>
        </row>
        <row r="941">
          <cell r="L941">
            <v>28502.805545624</v>
          </cell>
        </row>
        <row r="941">
          <cell r="V941" t="str">
            <v>墨脱茶叶全自动智能化流水生产线建设项目</v>
          </cell>
        </row>
        <row r="942">
          <cell r="I942">
            <v>2</v>
          </cell>
        </row>
        <row r="942">
          <cell r="L942">
            <v>431391.052124506</v>
          </cell>
        </row>
        <row r="942">
          <cell r="V942" t="str">
            <v>墨脱茶叶全自动智能化流水生产线建设项目</v>
          </cell>
        </row>
        <row r="943">
          <cell r="I943">
            <v>2</v>
          </cell>
        </row>
        <row r="943">
          <cell r="L943">
            <v>28502.805545624</v>
          </cell>
        </row>
        <row r="943">
          <cell r="V943" t="str">
            <v>墨脱茶叶全自动智能化流水生产线建设项目</v>
          </cell>
        </row>
        <row r="944">
          <cell r="I944">
            <v>1</v>
          </cell>
        </row>
        <row r="944">
          <cell r="L944">
            <v>44679.6050826404</v>
          </cell>
        </row>
        <row r="944">
          <cell r="V944" t="str">
            <v>墨脱茶叶全自动智能化流水生产线建设项目</v>
          </cell>
        </row>
        <row r="945">
          <cell r="I945">
            <v>1</v>
          </cell>
        </row>
        <row r="945">
          <cell r="L945">
            <v>19875.2399454906</v>
          </cell>
        </row>
        <row r="945">
          <cell r="V945" t="str">
            <v>墨脱茶叶全自动智能化流水生产线建设项目</v>
          </cell>
        </row>
        <row r="946">
          <cell r="I946">
            <v>1</v>
          </cell>
        </row>
        <row r="946">
          <cell r="L946">
            <v>184881.879481931</v>
          </cell>
        </row>
        <row r="946">
          <cell r="V946" t="str">
            <v>墨脱茶叶全自动智能化流水生产线建设项目</v>
          </cell>
        </row>
        <row r="947">
          <cell r="I947">
            <v>1</v>
          </cell>
        </row>
        <row r="947">
          <cell r="L947">
            <v>46220.4698704827</v>
          </cell>
        </row>
        <row r="947">
          <cell r="V947" t="str">
            <v>墨脱茶叶全自动智能化流水生产线建设项目</v>
          </cell>
        </row>
        <row r="948">
          <cell r="I948">
            <v>1</v>
          </cell>
        </row>
        <row r="948">
          <cell r="L948">
            <v>34665.3524028621</v>
          </cell>
        </row>
        <row r="948">
          <cell r="V948" t="str">
            <v>墨脱茶叶全自动智能化流水生产线建设项目</v>
          </cell>
        </row>
        <row r="949">
          <cell r="I949">
            <v>1</v>
          </cell>
        </row>
        <row r="949">
          <cell r="L949">
            <v>18641.8182799117</v>
          </cell>
        </row>
        <row r="949">
          <cell r="V949" t="str">
            <v>墨脱茶叶全自动智能化流水生产线建设项目</v>
          </cell>
        </row>
        <row r="950">
          <cell r="I950">
            <v>2</v>
          </cell>
        </row>
        <row r="950">
          <cell r="L950">
            <v>39749.5675968499</v>
          </cell>
        </row>
        <row r="950">
          <cell r="V950" t="str">
            <v>墨脱茶叶全自动智能化流水生产线建设项目</v>
          </cell>
        </row>
        <row r="951">
          <cell r="I951">
            <v>10</v>
          </cell>
        </row>
        <row r="951">
          <cell r="L951">
            <v>327394.99491592</v>
          </cell>
        </row>
        <row r="951">
          <cell r="V951" t="str">
            <v>墨脱茶叶全自动智能化流水生产线建设项目</v>
          </cell>
        </row>
        <row r="952">
          <cell r="I952">
            <v>2</v>
          </cell>
        </row>
        <row r="952">
          <cell r="L952">
            <v>92440.9397409651</v>
          </cell>
        </row>
        <row r="952">
          <cell r="V952" t="str">
            <v>墨脱茶叶全自动智能化流水生产线建设项目</v>
          </cell>
        </row>
        <row r="953">
          <cell r="I953">
            <v>2</v>
          </cell>
        </row>
        <row r="953">
          <cell r="L953">
            <v>56234.722550261</v>
          </cell>
        </row>
        <row r="953">
          <cell r="V953" t="str">
            <v>墨脱茶叶全自动智能化流水生产线建设项目</v>
          </cell>
        </row>
        <row r="954">
          <cell r="I954">
            <v>1</v>
          </cell>
        </row>
        <row r="954">
          <cell r="L954">
            <v>47761.3346583251</v>
          </cell>
        </row>
        <row r="954">
          <cell r="V954" t="str">
            <v>墨脱茶叶全自动智能化流水生产线建设项目</v>
          </cell>
        </row>
        <row r="955">
          <cell r="I955">
            <v>1</v>
          </cell>
        </row>
        <row r="955">
          <cell r="L955">
            <v>96292.6455635055</v>
          </cell>
        </row>
        <row r="955">
          <cell r="V955" t="str">
            <v>墨脱茶叶全自动智能化流水生产线建设项目</v>
          </cell>
        </row>
        <row r="956">
          <cell r="I956">
            <v>1</v>
          </cell>
        </row>
        <row r="956">
          <cell r="L956">
            <v>50072.175693023</v>
          </cell>
        </row>
        <row r="956">
          <cell r="V956" t="str">
            <v>墨脱茶叶全自动智能化流水生产线建设项目</v>
          </cell>
        </row>
        <row r="957">
          <cell r="I957">
            <v>1</v>
          </cell>
        </row>
        <row r="957">
          <cell r="L957">
            <v>42368.7640479425</v>
          </cell>
        </row>
        <row r="957">
          <cell r="V957" t="str">
            <v>墨脱茶叶全自动智能化流水生产线建设项目</v>
          </cell>
        </row>
        <row r="958">
          <cell r="I958">
            <v>3</v>
          </cell>
        </row>
        <row r="958">
          <cell r="L958">
            <v>150216.527079069</v>
          </cell>
        </row>
        <row r="958">
          <cell r="V958" t="str">
            <v>墨脱茶叶全自动智能化流水生产线建设项目</v>
          </cell>
        </row>
        <row r="959">
          <cell r="I959">
            <v>3</v>
          </cell>
        </row>
        <row r="959">
          <cell r="L959">
            <v>589310.990848655</v>
          </cell>
        </row>
        <row r="959">
          <cell r="V959" t="str">
            <v>墨脱茶叶全自动智能化流水生产线建设项目</v>
          </cell>
        </row>
        <row r="960">
          <cell r="I960">
            <v>3</v>
          </cell>
        </row>
        <row r="960">
          <cell r="L960">
            <v>175175.982218547</v>
          </cell>
        </row>
        <row r="960">
          <cell r="V960" t="str">
            <v>墨脱茶叶全自动智能化流水生产线建设项目</v>
          </cell>
        </row>
        <row r="961">
          <cell r="I961">
            <v>3</v>
          </cell>
        </row>
        <row r="961">
          <cell r="L961">
            <v>138661.409611448</v>
          </cell>
        </row>
        <row r="961">
          <cell r="V961" t="str">
            <v>墨脱茶叶全自动智能化流水生产线建设项目</v>
          </cell>
        </row>
        <row r="962">
          <cell r="I962">
            <v>1</v>
          </cell>
        </row>
        <row r="962">
          <cell r="L962">
            <v>56619.7106736888</v>
          </cell>
        </row>
        <row r="962">
          <cell r="V962" t="str">
            <v>墨脱茶叶全自动智能化流水生产线建设项目</v>
          </cell>
        </row>
        <row r="963">
          <cell r="I963">
            <v>1</v>
          </cell>
        </row>
        <row r="963">
          <cell r="L963">
            <v>150216.527079069</v>
          </cell>
        </row>
        <row r="963">
          <cell r="V963" t="str">
            <v>墨脱茶叶全自动智能化流水生产线建设项目</v>
          </cell>
        </row>
        <row r="964">
          <cell r="I964">
            <v>1</v>
          </cell>
        </row>
        <row r="964">
          <cell r="L964">
            <v>18873.5409892734</v>
          </cell>
        </row>
        <row r="964">
          <cell r="V964" t="str">
            <v>墨脱茶叶全自动智能化流水生产线建设项目</v>
          </cell>
        </row>
        <row r="965">
          <cell r="I965">
            <v>1</v>
          </cell>
        </row>
        <row r="965">
          <cell r="L965">
            <v>23110.2349352414</v>
          </cell>
        </row>
        <row r="965">
          <cell r="V965" t="str">
            <v>墨脱茶叶全自动智能化流水生产线建设项目</v>
          </cell>
        </row>
        <row r="966">
          <cell r="I966">
            <v>1</v>
          </cell>
        </row>
        <row r="966">
          <cell r="L966">
            <v>65094.0108597562</v>
          </cell>
        </row>
        <row r="966">
          <cell r="V966" t="str">
            <v>墨脱茶叶全自动智能化流水生产线建设项目</v>
          </cell>
        </row>
        <row r="967">
          <cell r="I967">
            <v>1</v>
          </cell>
        </row>
        <row r="967">
          <cell r="L967">
            <v>29272.7817924795</v>
          </cell>
        </row>
        <row r="967">
          <cell r="V967" t="str">
            <v>墨脱茶叶全自动智能化流水生产线建设项目</v>
          </cell>
        </row>
        <row r="968">
          <cell r="I968">
            <v>1</v>
          </cell>
        </row>
        <row r="968">
          <cell r="L968">
            <v>157919.938724149</v>
          </cell>
        </row>
        <row r="968">
          <cell r="V968" t="str">
            <v>墨脱茶叶全自动智能化流水生产线建设项目</v>
          </cell>
        </row>
        <row r="969">
          <cell r="I969">
            <v>1</v>
          </cell>
        </row>
        <row r="969">
          <cell r="L969">
            <v>50072.175693023</v>
          </cell>
        </row>
        <row r="969">
          <cell r="V969" t="str">
            <v>墨脱茶叶全自动智能化流水生产线建设项目</v>
          </cell>
        </row>
        <row r="970">
          <cell r="I970">
            <v>1</v>
          </cell>
        </row>
        <row r="970">
          <cell r="L970">
            <v>134809.703788908</v>
          </cell>
        </row>
        <row r="970">
          <cell r="V970" t="str">
            <v>墨脱茶叶全自动智能化流水生产线建设项目</v>
          </cell>
        </row>
        <row r="971">
          <cell r="I971">
            <v>1</v>
          </cell>
        </row>
        <row r="971">
          <cell r="L971">
            <v>42368.7640479425</v>
          </cell>
        </row>
        <row r="971">
          <cell r="V971" t="str">
            <v>墨脱茶叶全自动智能化流水生产线建设项目</v>
          </cell>
        </row>
        <row r="972">
          <cell r="I972">
            <v>1</v>
          </cell>
        </row>
        <row r="972">
          <cell r="L972">
            <v>169475.05619177</v>
          </cell>
        </row>
        <row r="972">
          <cell r="V972" t="str">
            <v>墨脱茶叶全自动智能化流水生产线建设项目</v>
          </cell>
        </row>
        <row r="973">
          <cell r="I973">
            <v>1</v>
          </cell>
        </row>
        <row r="973">
          <cell r="L973">
            <v>46220.4698704827</v>
          </cell>
        </row>
        <row r="973">
          <cell r="V973" t="str">
            <v>墨脱茶叶全自动智能化流水生产线建设项目</v>
          </cell>
        </row>
        <row r="974">
          <cell r="I974">
            <v>4</v>
          </cell>
        </row>
        <row r="974">
          <cell r="L974">
            <v>44679.6050826404</v>
          </cell>
        </row>
        <row r="974">
          <cell r="V974" t="str">
            <v>墨脱茶叶全自动智能化流水生产线建设项目</v>
          </cell>
        </row>
        <row r="975">
          <cell r="I975">
            <v>1</v>
          </cell>
        </row>
        <row r="975">
          <cell r="L975">
            <v>288107.960443662</v>
          </cell>
        </row>
        <row r="975">
          <cell r="V975" t="str">
            <v>墨脱茶叶全自动智能化流水生产线建设项目</v>
          </cell>
        </row>
        <row r="976">
          <cell r="I976">
            <v>100</v>
          </cell>
        </row>
        <row r="976">
          <cell r="L976">
            <v>0</v>
          </cell>
        </row>
        <row r="976">
          <cell r="V976" t="str">
            <v>墨脱茶叶全自动智能化流水生产线建设项目</v>
          </cell>
        </row>
        <row r="977">
          <cell r="I977">
            <v>5</v>
          </cell>
        </row>
        <row r="977">
          <cell r="L977">
            <v>0</v>
          </cell>
        </row>
        <row r="977">
          <cell r="V977" t="str">
            <v>墨脱茶叶全自动智能化流水生产线建设项目</v>
          </cell>
        </row>
        <row r="978">
          <cell r="I978">
            <v>15</v>
          </cell>
        </row>
        <row r="978">
          <cell r="L978">
            <v>0</v>
          </cell>
        </row>
        <row r="978">
          <cell r="V978" t="str">
            <v>墨脱茶叶全自动智能化流水生产线建设项目</v>
          </cell>
        </row>
        <row r="979">
          <cell r="I979">
            <v>5</v>
          </cell>
        </row>
        <row r="979">
          <cell r="L979">
            <v>0</v>
          </cell>
        </row>
        <row r="979">
          <cell r="V979" t="str">
            <v>墨脱茶叶全自动智能化流水生产线建设项目</v>
          </cell>
        </row>
        <row r="980">
          <cell r="I980">
            <v>5</v>
          </cell>
        </row>
        <row r="980">
          <cell r="L980">
            <v>0</v>
          </cell>
        </row>
        <row r="980">
          <cell r="V980" t="str">
            <v>墨脱茶叶全自动智能化流水生产线建设项目</v>
          </cell>
        </row>
        <row r="981">
          <cell r="I981">
            <v>5</v>
          </cell>
        </row>
        <row r="981">
          <cell r="L981">
            <v>0</v>
          </cell>
        </row>
        <row r="981">
          <cell r="V981" t="str">
            <v>墨脱茶叶全自动智能化流水生产线建设项目</v>
          </cell>
        </row>
        <row r="982">
          <cell r="I982">
            <v>75</v>
          </cell>
        </row>
        <row r="982">
          <cell r="L982">
            <v>0</v>
          </cell>
        </row>
        <row r="982">
          <cell r="V982" t="str">
            <v>墨脱茶叶全自动智能化流水生产线建设项目</v>
          </cell>
        </row>
        <row r="983">
          <cell r="I983">
            <v>10</v>
          </cell>
        </row>
        <row r="983">
          <cell r="L983">
            <v>0</v>
          </cell>
        </row>
        <row r="983">
          <cell r="V983" t="str">
            <v>墨脱茶叶全自动智能化流水生产线建设项目</v>
          </cell>
        </row>
        <row r="984">
          <cell r="I984">
            <v>130</v>
          </cell>
        </row>
        <row r="984">
          <cell r="L984">
            <v>0</v>
          </cell>
        </row>
        <row r="984">
          <cell r="V984" t="str">
            <v>墨脱茶叶全自动智能化流水生产线建设项目</v>
          </cell>
        </row>
        <row r="985">
          <cell r="I985">
            <v>5</v>
          </cell>
        </row>
        <row r="985">
          <cell r="L985">
            <v>0</v>
          </cell>
        </row>
        <row r="985">
          <cell r="V985" t="str">
            <v>墨脱茶叶全自动智能化流水生产线建设项目</v>
          </cell>
        </row>
        <row r="986">
          <cell r="I986">
            <v>10</v>
          </cell>
        </row>
        <row r="986">
          <cell r="L986">
            <v>0</v>
          </cell>
        </row>
        <row r="986">
          <cell r="V986" t="str">
            <v>墨脱茶叶全自动智能化流水生产线建设项目</v>
          </cell>
        </row>
        <row r="987">
          <cell r="I987">
            <v>20</v>
          </cell>
        </row>
        <row r="987">
          <cell r="L987">
            <v>0</v>
          </cell>
        </row>
        <row r="987">
          <cell r="V987" t="str">
            <v>墨脱茶叶全自动智能化流水生产线建设项目</v>
          </cell>
        </row>
        <row r="988">
          <cell r="I988">
            <v>250</v>
          </cell>
        </row>
        <row r="988">
          <cell r="L988">
            <v>0</v>
          </cell>
        </row>
        <row r="988">
          <cell r="V988" t="str">
            <v>墨脱茶叶全自动智能化流水生产线建设项目</v>
          </cell>
        </row>
        <row r="989">
          <cell r="I989">
            <v>40</v>
          </cell>
        </row>
        <row r="989">
          <cell r="L989">
            <v>0</v>
          </cell>
        </row>
        <row r="989">
          <cell r="V989" t="str">
            <v>墨脱茶叶全自动智能化流水生产线建设项目</v>
          </cell>
        </row>
        <row r="990">
          <cell r="I990">
            <v>40</v>
          </cell>
        </row>
        <row r="990">
          <cell r="L990">
            <v>0</v>
          </cell>
        </row>
        <row r="990">
          <cell r="V990" t="str">
            <v>墨脱茶叶全自动智能化流水生产线建设项目</v>
          </cell>
        </row>
        <row r="991">
          <cell r="I991">
            <v>100</v>
          </cell>
        </row>
        <row r="991">
          <cell r="L991">
            <v>0</v>
          </cell>
        </row>
        <row r="991">
          <cell r="V991" t="str">
            <v>墨脱茶叶全自动智能化流水生产线建设项目</v>
          </cell>
        </row>
        <row r="992">
          <cell r="I992">
            <v>5</v>
          </cell>
        </row>
        <row r="992">
          <cell r="L992">
            <v>0</v>
          </cell>
        </row>
        <row r="992">
          <cell r="V992" t="str">
            <v>墨脱茶叶全自动智能化流水生产线建设项目</v>
          </cell>
        </row>
        <row r="993">
          <cell r="I993">
            <v>10</v>
          </cell>
        </row>
        <row r="993">
          <cell r="L993">
            <v>0</v>
          </cell>
        </row>
        <row r="993">
          <cell r="V993" t="str">
            <v>墨脱茶叶全自动智能化流水生产线建设项目</v>
          </cell>
        </row>
        <row r="994">
          <cell r="I994">
            <v>160</v>
          </cell>
        </row>
        <row r="994">
          <cell r="L994">
            <v>0</v>
          </cell>
        </row>
        <row r="994">
          <cell r="V994" t="str">
            <v>墨脱茶叶全自动智能化流水生产线建设项目</v>
          </cell>
        </row>
        <row r="995">
          <cell r="I995">
            <v>175</v>
          </cell>
        </row>
        <row r="995">
          <cell r="L995">
            <v>0</v>
          </cell>
        </row>
        <row r="995">
          <cell r="V995" t="str">
            <v>墨脱茶叶全自动智能化流水生产线建设项目</v>
          </cell>
        </row>
        <row r="996">
          <cell r="I996">
            <v>250</v>
          </cell>
        </row>
        <row r="996">
          <cell r="L996">
            <v>0</v>
          </cell>
        </row>
        <row r="996">
          <cell r="V996" t="str">
            <v>墨脱茶叶全自动智能化流水生产线建设项目</v>
          </cell>
        </row>
        <row r="997">
          <cell r="I997">
            <v>300</v>
          </cell>
        </row>
        <row r="997">
          <cell r="L997">
            <v>0</v>
          </cell>
        </row>
        <row r="997">
          <cell r="V997" t="str">
            <v>墨脱茶叶全自动智能化流水生产线建设项目</v>
          </cell>
        </row>
        <row r="998">
          <cell r="I998">
            <v>100</v>
          </cell>
        </row>
        <row r="998">
          <cell r="L998">
            <v>0</v>
          </cell>
        </row>
        <row r="998">
          <cell r="V998" t="str">
            <v>墨脱茶叶全自动智能化流水生产线建设项目</v>
          </cell>
        </row>
        <row r="999">
          <cell r="I999">
            <v>2500</v>
          </cell>
        </row>
        <row r="999">
          <cell r="L999">
            <v>0</v>
          </cell>
        </row>
        <row r="999">
          <cell r="V999" t="str">
            <v>墨脱茶叶全自动智能化流水生产线建设项目</v>
          </cell>
        </row>
        <row r="1000">
          <cell r="I1000">
            <v>1000</v>
          </cell>
        </row>
        <row r="1000">
          <cell r="L1000">
            <v>0</v>
          </cell>
        </row>
        <row r="1000">
          <cell r="V1000" t="str">
            <v>墨脱茶叶全自动智能化流水生产线建设项目</v>
          </cell>
        </row>
        <row r="1001">
          <cell r="I1001">
            <v>750</v>
          </cell>
        </row>
        <row r="1001">
          <cell r="L1001">
            <v>0</v>
          </cell>
        </row>
        <row r="1001">
          <cell r="V1001" t="str">
            <v>墨脱茶叶全自动智能化流水生产线建设项目</v>
          </cell>
        </row>
        <row r="1002">
          <cell r="I1002">
            <v>500</v>
          </cell>
        </row>
        <row r="1002">
          <cell r="L1002">
            <v>0</v>
          </cell>
        </row>
        <row r="1002">
          <cell r="V1002" t="str">
            <v>墨脱茶叶全自动智能化流水生产线建设项目</v>
          </cell>
        </row>
        <row r="1003">
          <cell r="I1003">
            <v>500</v>
          </cell>
        </row>
        <row r="1003">
          <cell r="L1003">
            <v>0</v>
          </cell>
        </row>
        <row r="1003">
          <cell r="V1003" t="str">
            <v>墨脱茶叶全自动智能化流水生产线建设项目</v>
          </cell>
        </row>
        <row r="1004">
          <cell r="I1004">
            <v>1500</v>
          </cell>
        </row>
        <row r="1004">
          <cell r="L1004">
            <v>0</v>
          </cell>
        </row>
        <row r="1004">
          <cell r="V1004" t="str">
            <v>墨脱茶叶全自动智能化流水生产线建设项目</v>
          </cell>
        </row>
        <row r="1005">
          <cell r="I1005">
            <v>250</v>
          </cell>
        </row>
        <row r="1005">
          <cell r="L1005">
            <v>0</v>
          </cell>
        </row>
        <row r="1005">
          <cell r="V1005" t="str">
            <v>墨脱茶叶全自动智能化流水生产线建设项目</v>
          </cell>
        </row>
        <row r="1006">
          <cell r="I1006">
            <v>350</v>
          </cell>
        </row>
        <row r="1006">
          <cell r="L1006">
            <v>0</v>
          </cell>
        </row>
        <row r="1006">
          <cell r="V1006" t="str">
            <v>墨脱茶叶全自动智能化流水生产线建设项目</v>
          </cell>
        </row>
        <row r="1007">
          <cell r="I1007">
            <v>150</v>
          </cell>
        </row>
        <row r="1007">
          <cell r="L1007">
            <v>0</v>
          </cell>
        </row>
        <row r="1007">
          <cell r="V1007" t="str">
            <v>墨脱茶叶全自动智能化流水生产线建设项目</v>
          </cell>
        </row>
        <row r="1008">
          <cell r="I1008">
            <v>1500</v>
          </cell>
        </row>
        <row r="1008">
          <cell r="L1008">
            <v>0</v>
          </cell>
        </row>
        <row r="1008">
          <cell r="V1008" t="str">
            <v>墨脱茶叶全自动智能化流水生产线建设项目</v>
          </cell>
        </row>
        <row r="1009">
          <cell r="I1009">
            <v>500</v>
          </cell>
        </row>
        <row r="1009">
          <cell r="L1009">
            <v>0</v>
          </cell>
        </row>
        <row r="1009">
          <cell r="V1009" t="str">
            <v>墨脱茶叶全自动智能化流水生产线建设项目</v>
          </cell>
        </row>
        <row r="1010">
          <cell r="I1010">
            <v>400</v>
          </cell>
        </row>
        <row r="1010">
          <cell r="L1010">
            <v>0</v>
          </cell>
        </row>
        <row r="1010">
          <cell r="V1010" t="str">
            <v>墨脱茶叶全自动智能化流水生产线建设项目</v>
          </cell>
        </row>
        <row r="1011">
          <cell r="I1011">
            <v>400</v>
          </cell>
        </row>
        <row r="1011">
          <cell r="L1011">
            <v>0</v>
          </cell>
        </row>
        <row r="1011">
          <cell r="V1011" t="str">
            <v>墨脱茶叶全自动智能化流水生产线建设项目</v>
          </cell>
        </row>
        <row r="1012">
          <cell r="I1012">
            <v>400</v>
          </cell>
        </row>
        <row r="1012">
          <cell r="L1012">
            <v>0</v>
          </cell>
        </row>
        <row r="1012">
          <cell r="V1012" t="str">
            <v>墨脱茶叶全自动智能化流水生产线建设项目</v>
          </cell>
        </row>
        <row r="1013">
          <cell r="I1013">
            <v>400</v>
          </cell>
        </row>
        <row r="1013">
          <cell r="L1013">
            <v>0</v>
          </cell>
        </row>
        <row r="1013">
          <cell r="V1013" t="str">
            <v>墨脱茶叶全自动智能化流水生产线建设项目</v>
          </cell>
        </row>
        <row r="1014">
          <cell r="I1014">
            <v>750</v>
          </cell>
        </row>
        <row r="1014">
          <cell r="L1014">
            <v>0</v>
          </cell>
        </row>
        <row r="1014">
          <cell r="V1014" t="str">
            <v>墨脱茶叶全自动智能化流水生产线建设项目</v>
          </cell>
        </row>
        <row r="1015">
          <cell r="I1015">
            <v>1</v>
          </cell>
        </row>
        <row r="1015">
          <cell r="L1015">
            <v>1116994.68853666</v>
          </cell>
        </row>
        <row r="1015">
          <cell r="V1015" t="str">
            <v>墨脱茶叶全自动智能化流水生产线建设项目</v>
          </cell>
        </row>
        <row r="1016">
          <cell r="I1016">
            <v>1</v>
          </cell>
        </row>
        <row r="1016">
          <cell r="L1016">
            <v>138661.409611448</v>
          </cell>
        </row>
        <row r="1016">
          <cell r="V1016" t="str">
            <v>墨脱茶叶全自动智能化流水生产线建设项目</v>
          </cell>
        </row>
        <row r="1017">
          <cell r="I1017">
            <v>1</v>
          </cell>
        </row>
        <row r="1017">
          <cell r="L1017">
            <v>731824.106282644</v>
          </cell>
        </row>
        <row r="1017">
          <cell r="V1017" t="str">
            <v>墨脱茶叶全自动智能化流水生产线建设项目</v>
          </cell>
        </row>
        <row r="1018">
          <cell r="I1018">
            <v>4</v>
          </cell>
        </row>
        <row r="1018">
          <cell r="L1018">
            <v>200288.702772092</v>
          </cell>
        </row>
        <row r="1018">
          <cell r="V1018" t="str">
            <v>墨脱茶叶全自动智能化流水生产线建设项目</v>
          </cell>
        </row>
        <row r="1019">
          <cell r="I1019">
            <v>2</v>
          </cell>
        </row>
        <row r="1019">
          <cell r="L1019">
            <v>346653.524028621</v>
          </cell>
        </row>
        <row r="1019">
          <cell r="V1019" t="str">
            <v>墨脱茶叶全自动智能化流水生产线建设项目</v>
          </cell>
        </row>
        <row r="1020">
          <cell r="I1020">
            <v>1</v>
          </cell>
        </row>
        <row r="1020">
          <cell r="L1020">
            <v>346653.524028621</v>
          </cell>
        </row>
        <row r="1020">
          <cell r="V1020" t="str">
            <v>墨脱茶叶全自动智能化流水生产线建设项目</v>
          </cell>
        </row>
        <row r="1021">
          <cell r="I1021">
            <v>1000</v>
          </cell>
        </row>
        <row r="1021">
          <cell r="L1021">
            <v>200288.702772092</v>
          </cell>
        </row>
        <row r="1021">
          <cell r="V1021" t="str">
            <v>墨脱茶叶全自动智能化流水生产线建设项目</v>
          </cell>
        </row>
        <row r="1022">
          <cell r="I1022">
            <v>1</v>
          </cell>
        </row>
        <row r="1022">
          <cell r="L1022">
            <v>65478.9989831839</v>
          </cell>
        </row>
        <row r="1022">
          <cell r="V1022" t="str">
            <v>墨脱茶叶全自动智能化流水生产线建设项目</v>
          </cell>
        </row>
        <row r="1023">
          <cell r="I1023">
            <v>1</v>
          </cell>
        </row>
        <row r="1023">
          <cell r="L1023">
            <v>15406.8232901609</v>
          </cell>
        </row>
        <row r="1023">
          <cell r="V1023" t="str">
            <v>墨脱茶叶全自动智能化流水生产线建设项目</v>
          </cell>
        </row>
        <row r="1024">
          <cell r="I1024">
            <v>1</v>
          </cell>
        </row>
        <row r="1024">
          <cell r="L1024">
            <v>36976.1934375599</v>
          </cell>
        </row>
        <row r="1024">
          <cell r="V1024" t="str">
            <v>墨脱茶叶全自动智能化流水生产线建设项目</v>
          </cell>
        </row>
        <row r="1025">
          <cell r="I1025">
            <v>1</v>
          </cell>
        </row>
        <row r="1025">
          <cell r="L1025">
            <v>11555.1174676207</v>
          </cell>
        </row>
        <row r="1025">
          <cell r="V1025" t="str">
            <v>墨脱茶叶全自动智能化流水生产线建设项目</v>
          </cell>
        </row>
        <row r="1026">
          <cell r="I1026">
            <v>1</v>
          </cell>
        </row>
        <row r="1026">
          <cell r="L1026">
            <v>29272.7817924795</v>
          </cell>
        </row>
        <row r="1026">
          <cell r="V1026" t="str">
            <v>墨脱茶叶全自动智能化流水生产线建设项目</v>
          </cell>
        </row>
        <row r="1027">
          <cell r="I1027">
            <v>1</v>
          </cell>
        </row>
        <row r="1027">
          <cell r="L1027">
            <v>12325.0937144762</v>
          </cell>
        </row>
        <row r="1027">
          <cell r="V1027" t="str">
            <v>墨脱茶叶全自动智能化流水生产线建设项目</v>
          </cell>
        </row>
        <row r="1028">
          <cell r="I1028">
            <v>1</v>
          </cell>
        </row>
        <row r="1028">
          <cell r="L1028">
            <v>11940.1055910484</v>
          </cell>
        </row>
        <row r="1028">
          <cell r="V1028" t="str">
            <v>墨脱茶叶全自动智能化流水生产线建设项目</v>
          </cell>
        </row>
        <row r="1029">
          <cell r="I1029">
            <v>1</v>
          </cell>
        </row>
        <row r="1029">
          <cell r="L1029">
            <v>161771.64454669</v>
          </cell>
        </row>
        <row r="1029">
          <cell r="V1029" t="str">
            <v>墨脱茶叶全自动智能化流水生产线建设项目</v>
          </cell>
        </row>
        <row r="1030">
          <cell r="I1030">
            <v>40</v>
          </cell>
        </row>
        <row r="1030">
          <cell r="L1030">
            <v>0</v>
          </cell>
        </row>
        <row r="1030">
          <cell r="V1030" t="str">
            <v>墨脱茶叶全自动智能化流水生产线建设项目</v>
          </cell>
        </row>
        <row r="1031">
          <cell r="I1031">
            <v>2</v>
          </cell>
        </row>
        <row r="1031">
          <cell r="L1031">
            <v>0</v>
          </cell>
        </row>
        <row r="1031">
          <cell r="V1031" t="str">
            <v>墨脱茶叶全自动智能化流水生产线建设项目</v>
          </cell>
        </row>
        <row r="1032">
          <cell r="I1032">
            <v>6</v>
          </cell>
        </row>
        <row r="1032">
          <cell r="L1032">
            <v>0</v>
          </cell>
        </row>
        <row r="1032">
          <cell r="V1032" t="str">
            <v>墨脱茶叶全自动智能化流水生产线建设项目</v>
          </cell>
        </row>
        <row r="1033">
          <cell r="I1033">
            <v>2</v>
          </cell>
        </row>
        <row r="1033">
          <cell r="L1033">
            <v>0</v>
          </cell>
        </row>
        <row r="1033">
          <cell r="V1033" t="str">
            <v>墨脱茶叶全自动智能化流水生产线建设项目</v>
          </cell>
        </row>
        <row r="1034">
          <cell r="I1034">
            <v>2</v>
          </cell>
        </row>
        <row r="1034">
          <cell r="L1034">
            <v>0</v>
          </cell>
        </row>
        <row r="1034">
          <cell r="V1034" t="str">
            <v>墨脱茶叶全自动智能化流水生产线建设项目</v>
          </cell>
        </row>
        <row r="1035">
          <cell r="I1035">
            <v>2</v>
          </cell>
        </row>
        <row r="1035">
          <cell r="L1035">
            <v>0</v>
          </cell>
        </row>
        <row r="1035">
          <cell r="V1035" t="str">
            <v>墨脱茶叶全自动智能化流水生产线建设项目</v>
          </cell>
        </row>
        <row r="1036">
          <cell r="I1036">
            <v>30</v>
          </cell>
        </row>
        <row r="1036">
          <cell r="L1036">
            <v>0</v>
          </cell>
        </row>
        <row r="1036">
          <cell r="V1036" t="str">
            <v>墨脱茶叶全自动智能化流水生产线建设项目</v>
          </cell>
        </row>
        <row r="1037">
          <cell r="I1037">
            <v>4</v>
          </cell>
        </row>
        <row r="1037">
          <cell r="L1037">
            <v>0</v>
          </cell>
        </row>
        <row r="1037">
          <cell r="V1037" t="str">
            <v>墨脱茶叶全自动智能化流水生产线建设项目</v>
          </cell>
        </row>
        <row r="1038">
          <cell r="I1038">
            <v>52</v>
          </cell>
        </row>
        <row r="1038">
          <cell r="L1038">
            <v>0</v>
          </cell>
        </row>
        <row r="1038">
          <cell r="V1038" t="str">
            <v>墨脱茶叶全自动智能化流水生产线建设项目</v>
          </cell>
        </row>
        <row r="1039">
          <cell r="I1039">
            <v>2</v>
          </cell>
        </row>
        <row r="1039">
          <cell r="L1039">
            <v>0</v>
          </cell>
        </row>
        <row r="1039">
          <cell r="V1039" t="str">
            <v>墨脱茶叶全自动智能化流水生产线建设项目</v>
          </cell>
        </row>
        <row r="1040">
          <cell r="I1040">
            <v>4</v>
          </cell>
        </row>
        <row r="1040">
          <cell r="L1040">
            <v>0</v>
          </cell>
        </row>
        <row r="1040">
          <cell r="V1040" t="str">
            <v>墨脱茶叶全自动智能化流水生产线建设项目</v>
          </cell>
        </row>
        <row r="1041">
          <cell r="I1041">
            <v>8</v>
          </cell>
        </row>
        <row r="1041">
          <cell r="L1041">
            <v>0</v>
          </cell>
        </row>
        <row r="1041">
          <cell r="V1041" t="str">
            <v>墨脱茶叶全自动智能化流水生产线建设项目</v>
          </cell>
        </row>
        <row r="1042">
          <cell r="I1042">
            <v>100</v>
          </cell>
        </row>
        <row r="1042">
          <cell r="L1042">
            <v>0</v>
          </cell>
        </row>
        <row r="1042">
          <cell r="V1042" t="str">
            <v>墨脱茶叶全自动智能化流水生产线建设项目</v>
          </cell>
        </row>
        <row r="1043">
          <cell r="I1043">
            <v>16</v>
          </cell>
        </row>
        <row r="1043">
          <cell r="L1043">
            <v>0</v>
          </cell>
        </row>
        <row r="1043">
          <cell r="V1043" t="str">
            <v>墨脱茶叶全自动智能化流水生产线建设项目</v>
          </cell>
        </row>
        <row r="1044">
          <cell r="I1044">
            <v>16</v>
          </cell>
        </row>
        <row r="1044">
          <cell r="L1044">
            <v>0</v>
          </cell>
        </row>
        <row r="1044">
          <cell r="V1044" t="str">
            <v>墨脱茶叶全自动智能化流水生产线建设项目</v>
          </cell>
        </row>
        <row r="1045">
          <cell r="I1045">
            <v>40</v>
          </cell>
        </row>
        <row r="1045">
          <cell r="L1045">
            <v>0</v>
          </cell>
        </row>
        <row r="1045">
          <cell r="V1045" t="str">
            <v>墨脱茶叶全自动智能化流水生产线建设项目</v>
          </cell>
        </row>
        <row r="1046">
          <cell r="I1046">
            <v>2</v>
          </cell>
        </row>
        <row r="1046">
          <cell r="L1046">
            <v>0</v>
          </cell>
        </row>
        <row r="1046">
          <cell r="V1046" t="str">
            <v>墨脱茶叶全自动智能化流水生产线建设项目</v>
          </cell>
        </row>
        <row r="1047">
          <cell r="I1047">
            <v>4</v>
          </cell>
        </row>
        <row r="1047">
          <cell r="L1047">
            <v>0</v>
          </cell>
        </row>
        <row r="1047">
          <cell r="V1047" t="str">
            <v>墨脱茶叶全自动智能化流水生产线建设项目</v>
          </cell>
        </row>
        <row r="1048">
          <cell r="I1048">
            <v>64</v>
          </cell>
        </row>
        <row r="1048">
          <cell r="L1048">
            <v>0</v>
          </cell>
        </row>
        <row r="1048">
          <cell r="V1048" t="str">
            <v>墨脱茶叶全自动智能化流水生产线建设项目</v>
          </cell>
        </row>
        <row r="1049">
          <cell r="I1049">
            <v>70</v>
          </cell>
        </row>
        <row r="1049">
          <cell r="L1049">
            <v>0</v>
          </cell>
        </row>
        <row r="1049">
          <cell r="V1049" t="str">
            <v>墨脱茶叶全自动智能化流水生产线建设项目</v>
          </cell>
        </row>
        <row r="1050">
          <cell r="I1050">
            <v>100</v>
          </cell>
        </row>
        <row r="1050">
          <cell r="L1050">
            <v>0</v>
          </cell>
        </row>
        <row r="1050">
          <cell r="V1050" t="str">
            <v>墨脱茶叶全自动智能化流水生产线建设项目</v>
          </cell>
        </row>
        <row r="1051">
          <cell r="I1051">
            <v>120</v>
          </cell>
        </row>
        <row r="1051">
          <cell r="L1051">
            <v>0</v>
          </cell>
        </row>
        <row r="1051">
          <cell r="V1051" t="str">
            <v>墨脱茶叶全自动智能化流水生产线建设项目</v>
          </cell>
        </row>
        <row r="1052">
          <cell r="I1052">
            <v>40</v>
          </cell>
        </row>
        <row r="1052">
          <cell r="L1052">
            <v>0</v>
          </cell>
        </row>
        <row r="1052">
          <cell r="V1052" t="str">
            <v>墨脱茶叶全自动智能化流水生产线建设项目</v>
          </cell>
        </row>
        <row r="1053">
          <cell r="I1053">
            <v>1000</v>
          </cell>
        </row>
        <row r="1053">
          <cell r="L1053">
            <v>0</v>
          </cell>
        </row>
        <row r="1053">
          <cell r="V1053" t="str">
            <v>墨脱茶叶全自动智能化流水生产线建设项目</v>
          </cell>
        </row>
        <row r="1054">
          <cell r="I1054">
            <v>400</v>
          </cell>
        </row>
        <row r="1054">
          <cell r="L1054">
            <v>0</v>
          </cell>
        </row>
        <row r="1054">
          <cell r="V1054" t="str">
            <v>墨脱茶叶全自动智能化流水生产线建设项目</v>
          </cell>
        </row>
        <row r="1055">
          <cell r="I1055">
            <v>300</v>
          </cell>
        </row>
        <row r="1055">
          <cell r="L1055">
            <v>0</v>
          </cell>
        </row>
        <row r="1055">
          <cell r="V1055" t="str">
            <v>墨脱茶叶全自动智能化流水生产线建设项目</v>
          </cell>
        </row>
        <row r="1056">
          <cell r="I1056">
            <v>200</v>
          </cell>
        </row>
        <row r="1056">
          <cell r="L1056">
            <v>0</v>
          </cell>
        </row>
        <row r="1056">
          <cell r="V1056" t="str">
            <v>墨脱茶叶全自动智能化流水生产线建设项目</v>
          </cell>
        </row>
        <row r="1057">
          <cell r="I1057">
            <v>200</v>
          </cell>
        </row>
        <row r="1057">
          <cell r="L1057">
            <v>0</v>
          </cell>
        </row>
        <row r="1057">
          <cell r="V1057" t="str">
            <v>墨脱茶叶全自动智能化流水生产线建设项目</v>
          </cell>
        </row>
        <row r="1058">
          <cell r="I1058">
            <v>600</v>
          </cell>
        </row>
        <row r="1058">
          <cell r="L1058">
            <v>0</v>
          </cell>
        </row>
        <row r="1058">
          <cell r="V1058" t="str">
            <v>墨脱茶叶全自动智能化流水生产线建设项目</v>
          </cell>
        </row>
        <row r="1059">
          <cell r="I1059">
            <v>100</v>
          </cell>
        </row>
        <row r="1059">
          <cell r="L1059">
            <v>0</v>
          </cell>
        </row>
        <row r="1059">
          <cell r="V1059" t="str">
            <v>墨脱茶叶全自动智能化流水生产线建设项目</v>
          </cell>
        </row>
        <row r="1060">
          <cell r="I1060">
            <v>140</v>
          </cell>
        </row>
        <row r="1060">
          <cell r="L1060">
            <v>0</v>
          </cell>
        </row>
        <row r="1060">
          <cell r="V1060" t="str">
            <v>墨脱茶叶全自动智能化流水生产线建设项目</v>
          </cell>
        </row>
        <row r="1061">
          <cell r="I1061">
            <v>60</v>
          </cell>
        </row>
        <row r="1061">
          <cell r="L1061">
            <v>0</v>
          </cell>
        </row>
        <row r="1061">
          <cell r="V1061" t="str">
            <v>墨脱茶叶全自动智能化流水生产线建设项目</v>
          </cell>
        </row>
        <row r="1062">
          <cell r="I1062">
            <v>600</v>
          </cell>
        </row>
        <row r="1062">
          <cell r="L1062">
            <v>0</v>
          </cell>
        </row>
        <row r="1062">
          <cell r="V1062" t="str">
            <v>墨脱茶叶全自动智能化流水生产线建设项目</v>
          </cell>
        </row>
        <row r="1063">
          <cell r="I1063">
            <v>200</v>
          </cell>
        </row>
        <row r="1063">
          <cell r="L1063">
            <v>0</v>
          </cell>
        </row>
        <row r="1063">
          <cell r="V1063" t="str">
            <v>墨脱茶叶全自动智能化流水生产线建设项目</v>
          </cell>
        </row>
        <row r="1064">
          <cell r="I1064">
            <v>160</v>
          </cell>
        </row>
        <row r="1064">
          <cell r="L1064">
            <v>0</v>
          </cell>
        </row>
        <row r="1064">
          <cell r="V1064" t="str">
            <v>墨脱茶叶全自动智能化流水生产线建设项目</v>
          </cell>
        </row>
        <row r="1065">
          <cell r="I1065">
            <v>160</v>
          </cell>
        </row>
        <row r="1065">
          <cell r="L1065">
            <v>0</v>
          </cell>
        </row>
        <row r="1065">
          <cell r="V1065" t="str">
            <v>墨脱茶叶全自动智能化流水生产线建设项目</v>
          </cell>
        </row>
        <row r="1066">
          <cell r="I1066">
            <v>160</v>
          </cell>
        </row>
        <row r="1066">
          <cell r="L1066">
            <v>0</v>
          </cell>
        </row>
        <row r="1066">
          <cell r="V1066" t="str">
            <v>墨脱茶叶全自动智能化流水生产线建设项目</v>
          </cell>
        </row>
        <row r="1067">
          <cell r="I1067">
            <v>160</v>
          </cell>
        </row>
        <row r="1067">
          <cell r="L1067">
            <v>0</v>
          </cell>
        </row>
        <row r="1067">
          <cell r="V1067" t="str">
            <v>墨脱茶叶全自动智能化流水生产线建设项目</v>
          </cell>
        </row>
        <row r="1068">
          <cell r="I1068">
            <v>300</v>
          </cell>
        </row>
        <row r="1068">
          <cell r="L1068">
            <v>0</v>
          </cell>
        </row>
        <row r="1068">
          <cell r="V1068" t="str">
            <v>墨脱茶叶全自动智能化流水生产线建设项目</v>
          </cell>
        </row>
        <row r="1069">
          <cell r="I1069">
            <v>40</v>
          </cell>
        </row>
        <row r="1069">
          <cell r="L1069">
            <v>184881.879481931</v>
          </cell>
        </row>
        <row r="1069">
          <cell r="V1069" t="str">
            <v>墨脱茶叶全自动智能化流水生产线建设项目</v>
          </cell>
        </row>
        <row r="1070">
          <cell r="I1070">
            <v>40</v>
          </cell>
        </row>
        <row r="1070">
          <cell r="L1070">
            <v>261915.995932736</v>
          </cell>
        </row>
        <row r="1070">
          <cell r="V1070" t="str">
            <v>墨脱茶叶全自动智能化流水生产线建设项目</v>
          </cell>
        </row>
        <row r="1071">
          <cell r="I1071">
            <v>1</v>
          </cell>
        </row>
        <row r="1071">
          <cell r="L1071">
            <v>23110.2349352414</v>
          </cell>
        </row>
        <row r="1071">
          <cell r="V1071" t="str">
            <v>墨脱茶叶全自动智能化流水生产线建设项目</v>
          </cell>
        </row>
        <row r="1072">
          <cell r="I1072">
            <v>2</v>
          </cell>
        </row>
        <row r="1072">
          <cell r="L1072">
            <v>4621.68206939574</v>
          </cell>
        </row>
        <row r="1072">
          <cell r="V1072" t="str">
            <v>墨脱茶叶全自动智能化流水生产线建设项目</v>
          </cell>
        </row>
        <row r="1073">
          <cell r="I1073">
            <v>1</v>
          </cell>
        </row>
        <row r="1073">
          <cell r="L1073">
            <v>6933.43539822495</v>
          </cell>
        </row>
        <row r="1073">
          <cell r="V1073" t="str">
            <v>墨脱茶叶全自动智能化流水生产线建设项目</v>
          </cell>
        </row>
        <row r="1074">
          <cell r="I1074">
            <v>1</v>
          </cell>
        </row>
        <row r="1074">
          <cell r="L1074">
            <v>123254.586321287</v>
          </cell>
        </row>
        <row r="1074">
          <cell r="V1074" t="str">
            <v>墨脱茶叶全自动智能化流水生产线建设项目</v>
          </cell>
        </row>
        <row r="1075">
          <cell r="I1075">
            <v>1</v>
          </cell>
        </row>
        <row r="1075">
          <cell r="L1075">
            <v>8473.38789193597</v>
          </cell>
        </row>
        <row r="1075">
          <cell r="V1075" t="str">
            <v>墨脱茶叶全自动智能化流水生产线建设项目</v>
          </cell>
        </row>
        <row r="1076">
          <cell r="I1076">
            <v>1</v>
          </cell>
        </row>
        <row r="1076">
          <cell r="L1076">
            <v>27731.9170046372</v>
          </cell>
        </row>
        <row r="1076">
          <cell r="V1076" t="str">
            <v>墨脱茶叶全自动智能化流水生产线建设项目</v>
          </cell>
        </row>
        <row r="1077">
          <cell r="I1077">
            <v>1</v>
          </cell>
        </row>
        <row r="1077">
          <cell r="L1077">
            <v>11555.1174676207</v>
          </cell>
        </row>
        <row r="1077">
          <cell r="V1077" t="str">
            <v>墨脱茶叶全自动智能化流水生产线建设项目</v>
          </cell>
        </row>
        <row r="1078">
          <cell r="I1078">
            <v>1</v>
          </cell>
        </row>
        <row r="1078">
          <cell r="L1078">
            <v>9244.27643292279</v>
          </cell>
        </row>
        <row r="1078">
          <cell r="V1078" t="str">
            <v>墨脱茶叶全自动智能化流水生产线建设项目</v>
          </cell>
        </row>
        <row r="1079">
          <cell r="I1079">
            <v>10</v>
          </cell>
        </row>
        <row r="1079">
          <cell r="L1079">
            <v>215695.526062252</v>
          </cell>
        </row>
        <row r="1079">
          <cell r="V1079" t="str">
            <v>墨脱茶叶全自动智能化流水生产线建设项目</v>
          </cell>
        </row>
        <row r="1080">
          <cell r="I1080">
            <v>2</v>
          </cell>
        </row>
        <row r="1080">
          <cell r="L1080">
            <v>53923.8815155632</v>
          </cell>
        </row>
        <row r="1080">
          <cell r="V1080" t="str">
            <v>墨脱茶叶全自动智能化流水生产线建设项目</v>
          </cell>
        </row>
        <row r="1081">
          <cell r="I1081">
            <v>2</v>
          </cell>
        </row>
        <row r="1081">
          <cell r="L1081">
            <v>30813.6465803218</v>
          </cell>
        </row>
        <row r="1081">
          <cell r="V1081" t="str">
            <v>墨脱茶叶全自动智能化流水生产线建设项目</v>
          </cell>
        </row>
        <row r="1082">
          <cell r="I1082">
            <v>1</v>
          </cell>
        </row>
        <row r="1082">
          <cell r="L1082">
            <v>26961.9407577816</v>
          </cell>
        </row>
        <row r="1082">
          <cell r="V1082" t="str">
            <v>墨脱茶叶全自动智能化流水生产线建设项目</v>
          </cell>
        </row>
        <row r="1083">
          <cell r="I1083">
            <v>1</v>
          </cell>
        </row>
        <row r="1083">
          <cell r="L1083">
            <v>8473.38789193597</v>
          </cell>
        </row>
        <row r="1083">
          <cell r="V1083" t="str">
            <v>墨脱茶叶全自动智能化流水生产线建设项目</v>
          </cell>
        </row>
        <row r="1084">
          <cell r="I1084">
            <v>2</v>
          </cell>
        </row>
        <row r="1084">
          <cell r="L1084">
            <v>23110.2349352414</v>
          </cell>
        </row>
        <row r="1084">
          <cell r="V1084" t="str">
            <v>墨脱茶叶全自动智能化流水生产线建设项目</v>
          </cell>
        </row>
        <row r="1085">
          <cell r="I1085">
            <v>2</v>
          </cell>
        </row>
        <row r="1085">
          <cell r="L1085">
            <v>21569.370147399</v>
          </cell>
        </row>
        <row r="1085">
          <cell r="V1085" t="str">
            <v>墨脱茶叶全自动智能化流水生产线建设项目</v>
          </cell>
        </row>
        <row r="1086">
          <cell r="I1086">
            <v>1</v>
          </cell>
        </row>
        <row r="1086">
          <cell r="L1086">
            <v>13480.9703788908</v>
          </cell>
        </row>
        <row r="1086">
          <cell r="V1086" t="str">
            <v>墨脱茶叶全自动智能化流水生产线建设项目</v>
          </cell>
        </row>
        <row r="1087">
          <cell r="I1087">
            <v>1</v>
          </cell>
        </row>
        <row r="1087">
          <cell r="L1087">
            <v>7703.41164508046</v>
          </cell>
        </row>
        <row r="1087">
          <cell r="V1087" t="str">
            <v>墨脱茶叶全自动智能化流水生产线建设项目</v>
          </cell>
        </row>
        <row r="1088">
          <cell r="I1088">
            <v>2</v>
          </cell>
        </row>
        <row r="1088">
          <cell r="L1088">
            <v>18488.5528658457</v>
          </cell>
        </row>
        <row r="1088">
          <cell r="V1088" t="str">
            <v>墨脱茶叶全自动智能化流水生产线建设项目</v>
          </cell>
        </row>
        <row r="1089">
          <cell r="I1089">
            <v>68</v>
          </cell>
        </row>
        <row r="1089">
          <cell r="L1089">
            <v>70717.3918853691</v>
          </cell>
        </row>
        <row r="1089">
          <cell r="V1089" t="str">
            <v>墨脱茶叶全自动智能化流水生产线建设项目</v>
          </cell>
        </row>
        <row r="1090">
          <cell r="I1090">
            <v>2</v>
          </cell>
        </row>
        <row r="1090">
          <cell r="L1090">
            <v>303206.428317428</v>
          </cell>
        </row>
        <row r="1090">
          <cell r="V1090" t="str">
            <v>墨脱茶叶全自动智能化流水生产线建设项目</v>
          </cell>
        </row>
        <row r="1091">
          <cell r="I1091">
            <v>1</v>
          </cell>
        </row>
        <row r="1091">
          <cell r="L1091">
            <v>13865.9585023185</v>
          </cell>
        </row>
        <row r="1091">
          <cell r="V1091" t="str">
            <v>墨脱茶叶全自动智能化流水生产线建设项目</v>
          </cell>
        </row>
        <row r="1092">
          <cell r="I1092">
            <v>10</v>
          </cell>
        </row>
        <row r="1092">
          <cell r="L1092">
            <v>53923.8815155632</v>
          </cell>
        </row>
        <row r="1092">
          <cell r="V1092" t="str">
            <v>墨脱茶叶全自动智能化流水生产线建设项目</v>
          </cell>
        </row>
        <row r="1093">
          <cell r="I1093">
            <v>2</v>
          </cell>
        </row>
        <row r="1093">
          <cell r="L1093">
            <v>6162.5468572381</v>
          </cell>
        </row>
        <row r="1093">
          <cell r="V1093" t="str">
            <v>墨脱茶叶全自动智能化流水生产线建设项目</v>
          </cell>
        </row>
        <row r="1094">
          <cell r="I1094">
            <v>16</v>
          </cell>
        </row>
        <row r="1094">
          <cell r="L1094">
            <v>19721.0622372933</v>
          </cell>
        </row>
        <row r="1094">
          <cell r="V1094" t="str">
            <v>墨脱茶叶全自动智能化流水生产线建设项目</v>
          </cell>
        </row>
        <row r="1095">
          <cell r="I1095">
            <v>10</v>
          </cell>
        </row>
        <row r="1095">
          <cell r="L1095">
            <v>15406.8232901609</v>
          </cell>
        </row>
        <row r="1095">
          <cell r="V1095" t="str">
            <v>墨脱茶叶全自动智能化流水生产线建设项目</v>
          </cell>
        </row>
        <row r="1096">
          <cell r="I1096">
            <v>5</v>
          </cell>
        </row>
        <row r="1096">
          <cell r="L1096">
            <v>21184.3820239713</v>
          </cell>
        </row>
        <row r="1096">
          <cell r="V1096" t="str">
            <v>墨脱茶叶全自动智能化流水生产线建设项目</v>
          </cell>
        </row>
        <row r="1097">
          <cell r="I1097">
            <v>2</v>
          </cell>
        </row>
        <row r="1097">
          <cell r="L1097">
            <v>9244.27643292279</v>
          </cell>
        </row>
        <row r="1097">
          <cell r="V1097" t="str">
            <v>墨脱茶叶全自动智能化流水生产线建设项目</v>
          </cell>
        </row>
        <row r="1098">
          <cell r="I1098">
            <v>1</v>
          </cell>
        </row>
        <row r="1098">
          <cell r="L1098">
            <v>29272.7817924795</v>
          </cell>
        </row>
        <row r="1098">
          <cell r="V1098" t="str">
            <v>墨脱茶叶全自动智能化流水生产线建设项目</v>
          </cell>
        </row>
        <row r="1099">
          <cell r="I1099">
            <v>1</v>
          </cell>
        </row>
        <row r="1099">
          <cell r="L1099">
            <v>163312.509334532</v>
          </cell>
        </row>
        <row r="1099">
          <cell r="V1099" t="str">
            <v>墨脱茶叶全自动智能化流水生产线建设项目</v>
          </cell>
        </row>
        <row r="1100">
          <cell r="I1100">
            <v>3</v>
          </cell>
        </row>
        <row r="1100">
          <cell r="L1100">
            <v>13865.9585023185</v>
          </cell>
        </row>
        <row r="1100">
          <cell r="V1100" t="str">
            <v>墨脱茶叶全自动智能化流水生产线建设项目</v>
          </cell>
        </row>
        <row r="1101">
          <cell r="I1101">
            <v>1</v>
          </cell>
        </row>
        <row r="1101">
          <cell r="L1101">
            <v>8473.38789193597</v>
          </cell>
        </row>
        <row r="1101">
          <cell r="V1101" t="str">
            <v>墨脱茶叶全自动智能化流水生产线建设项目</v>
          </cell>
        </row>
        <row r="1102">
          <cell r="I1102">
            <v>1</v>
          </cell>
        </row>
        <row r="1102">
          <cell r="L1102">
            <v>16947.6880780033</v>
          </cell>
        </row>
        <row r="1102">
          <cell r="V1102" t="str">
            <v>墨脱茶叶全自动智能化流水生产线建设项目</v>
          </cell>
        </row>
        <row r="1103">
          <cell r="I1103">
            <v>3</v>
          </cell>
        </row>
        <row r="1103">
          <cell r="L1103">
            <v>956763.908777817</v>
          </cell>
        </row>
        <row r="1103">
          <cell r="V1103" t="str">
            <v>墨脱茶叶全自动智能化流水生产线建设项目</v>
          </cell>
        </row>
        <row r="1104">
          <cell r="I1104">
            <v>1</v>
          </cell>
        </row>
        <row r="1104">
          <cell r="L1104">
            <v>26961.9407577816</v>
          </cell>
        </row>
        <row r="1104">
          <cell r="V1104" t="str">
            <v>墨脱茶叶全自动智能化流水生产线建设项目</v>
          </cell>
        </row>
        <row r="1105">
          <cell r="I1105">
            <v>1</v>
          </cell>
        </row>
        <row r="1105">
          <cell r="L1105">
            <v>23110.2349352414</v>
          </cell>
        </row>
        <row r="1105">
          <cell r="V1105" t="str">
            <v>墨脱茶叶全自动智能化流水生产线建设项目</v>
          </cell>
        </row>
        <row r="1106">
          <cell r="I1106">
            <v>1</v>
          </cell>
        </row>
        <row r="1106">
          <cell r="L1106">
            <v>34665.3524028621</v>
          </cell>
        </row>
        <row r="1106">
          <cell r="V1106" t="str">
            <v>墨脱茶叶全自动智能化流水生产线建设项目</v>
          </cell>
        </row>
        <row r="1107">
          <cell r="I1107">
            <v>2</v>
          </cell>
        </row>
        <row r="1107">
          <cell r="L1107">
            <v>18488.5528658457</v>
          </cell>
        </row>
        <row r="1107">
          <cell r="V1107" t="str">
            <v>墨脱茶叶全自动智能化流水生产线建设项目</v>
          </cell>
        </row>
        <row r="1108">
          <cell r="I1108">
            <v>1</v>
          </cell>
        </row>
        <row r="1108">
          <cell r="L1108">
            <v>11555.1174676207</v>
          </cell>
        </row>
        <row r="1108">
          <cell r="V1108" t="str">
            <v>墨脱茶叶全自动智能化流水生产线建设项目</v>
          </cell>
        </row>
        <row r="1109">
          <cell r="I1109">
            <v>1</v>
          </cell>
        </row>
        <row r="1109">
          <cell r="L1109">
            <v>9244.27643292279</v>
          </cell>
        </row>
        <row r="1109">
          <cell r="V1109" t="str">
            <v>墨脱茶叶全自动智能化流水生产线建设项目</v>
          </cell>
        </row>
        <row r="1110">
          <cell r="I1110">
            <v>3</v>
          </cell>
        </row>
        <row r="1110">
          <cell r="L1110">
            <v>120635.389870195</v>
          </cell>
        </row>
        <row r="1110">
          <cell r="V1110" t="str">
            <v>墨脱茶叶全自动智能化流水生产线建设项目</v>
          </cell>
        </row>
        <row r="1111">
          <cell r="I1111">
            <v>1</v>
          </cell>
        </row>
        <row r="1111">
          <cell r="L1111">
            <v>48531.3109051806</v>
          </cell>
        </row>
        <row r="1111">
          <cell r="V1111" t="str">
            <v>墨脱茶叶全自动智能化流水生产线建设项目</v>
          </cell>
        </row>
        <row r="1112">
          <cell r="I1112">
            <v>1</v>
          </cell>
        </row>
        <row r="1112">
          <cell r="L1112">
            <v>9244.27643292279</v>
          </cell>
        </row>
        <row r="1112">
          <cell r="V1112" t="str">
            <v>墨脱茶叶全自动智能化流水生产线建设项目</v>
          </cell>
        </row>
        <row r="1113">
          <cell r="I1113">
            <v>1</v>
          </cell>
        </row>
        <row r="1113">
          <cell r="L1113">
            <v>16176.7995370164</v>
          </cell>
        </row>
        <row r="1113">
          <cell r="V1113" t="str">
            <v>墨脱茶叶全自动智能化流水生产线建设项目</v>
          </cell>
        </row>
        <row r="1114">
          <cell r="I1114">
            <v>1</v>
          </cell>
        </row>
        <row r="1114">
          <cell r="L1114">
            <v>11555.1174676207</v>
          </cell>
        </row>
        <row r="1114">
          <cell r="V1114" t="str">
            <v>墨脱茶叶全自动智能化流水生产线建设项目</v>
          </cell>
        </row>
        <row r="1115">
          <cell r="I1115">
            <v>1</v>
          </cell>
        </row>
        <row r="1115">
          <cell r="L1115">
            <v>5392.57061038259</v>
          </cell>
        </row>
        <row r="1115">
          <cell r="V1115" t="str">
            <v>墨脱茶叶全自动智能化流水生产线建设项目</v>
          </cell>
        </row>
        <row r="1116">
          <cell r="I1116">
            <v>4</v>
          </cell>
        </row>
        <row r="1116">
          <cell r="L1116">
            <v>86278.3928837274</v>
          </cell>
        </row>
        <row r="1116">
          <cell r="V1116" t="str">
            <v>墨脱茶叶全自动智能化流水生产线建设项目</v>
          </cell>
        </row>
        <row r="1117">
          <cell r="I1117">
            <v>4</v>
          </cell>
        </row>
        <row r="1117">
          <cell r="L1117">
            <v>16947.6880780033</v>
          </cell>
        </row>
        <row r="1117">
          <cell r="V1117" t="str">
            <v>墨脱茶叶全自动智能化流水生产线建设项目</v>
          </cell>
        </row>
        <row r="1118">
          <cell r="I1118">
            <v>1</v>
          </cell>
        </row>
        <row r="1118">
          <cell r="L1118">
            <v>32354.5113681642</v>
          </cell>
        </row>
        <row r="1118">
          <cell r="V1118" t="str">
            <v>墨脱茶叶全自动智能化流水生产线建设项目</v>
          </cell>
        </row>
        <row r="1119">
          <cell r="I1119">
            <v>1</v>
          </cell>
        </row>
        <row r="1119">
          <cell r="L1119">
            <v>15406.8232901609</v>
          </cell>
        </row>
        <row r="1119">
          <cell r="V1119" t="str">
            <v>墨脱茶叶全自动智能化流水生产线建设项目</v>
          </cell>
        </row>
        <row r="1120">
          <cell r="I1120">
            <v>1</v>
          </cell>
        </row>
        <row r="1120">
          <cell r="L1120">
            <v>23110.2349352414</v>
          </cell>
        </row>
        <row r="1120">
          <cell r="V1120" t="str">
            <v>墨脱茶叶全自动智能化流水生产线建设项目</v>
          </cell>
        </row>
        <row r="1121">
          <cell r="I1121">
            <v>1</v>
          </cell>
        </row>
        <row r="1121">
          <cell r="L1121">
            <v>23110.2349352414</v>
          </cell>
        </row>
        <row r="1121">
          <cell r="V1121" t="str">
            <v>墨脱茶叶全自动智能化流水生产线建设项目</v>
          </cell>
        </row>
        <row r="1122">
          <cell r="I1122">
            <v>1</v>
          </cell>
        </row>
        <row r="1122">
          <cell r="L1122">
            <v>146364.821256529</v>
          </cell>
        </row>
        <row r="1122">
          <cell r="V1122" t="str">
            <v>墨脱茶叶全自动智能化流水生产线建设项目</v>
          </cell>
        </row>
        <row r="1123">
          <cell r="I1123">
            <v>1</v>
          </cell>
        </row>
        <row r="1123">
          <cell r="L1123">
            <v>107847.763031127</v>
          </cell>
        </row>
        <row r="1123">
          <cell r="V1123" t="str">
            <v>墨脱茶叶全自动智能化流水生产线建设项目</v>
          </cell>
        </row>
        <row r="1124">
          <cell r="I1124">
            <v>1</v>
          </cell>
        </row>
        <row r="1124">
          <cell r="L1124">
            <v>13865.9585023185</v>
          </cell>
        </row>
        <row r="1124">
          <cell r="V1124" t="str">
            <v>墨脱茶叶全自动智能化流水生产线建设项目</v>
          </cell>
        </row>
        <row r="1125">
          <cell r="I1125">
            <v>19</v>
          </cell>
        </row>
        <row r="1125">
          <cell r="L1125">
            <v>26345.2299249921</v>
          </cell>
        </row>
        <row r="1125">
          <cell r="V1125" t="str">
            <v>墨脱茶叶全自动智能化流水生产线建设项目</v>
          </cell>
        </row>
        <row r="1126">
          <cell r="I1126">
            <v>36</v>
          </cell>
        </row>
        <row r="1126">
          <cell r="L1126">
            <v>1039960.57208586</v>
          </cell>
        </row>
        <row r="1126">
          <cell r="V1126" t="str">
            <v>墨脱茶叶全自动智能化流水生产线建设项目</v>
          </cell>
        </row>
        <row r="1127">
          <cell r="I1127">
            <v>4</v>
          </cell>
        </row>
        <row r="1127">
          <cell r="L1127">
            <v>61627.2931606437</v>
          </cell>
        </row>
        <row r="1127">
          <cell r="V1127" t="str">
            <v>墨脱茶叶全自动智能化流水生产线建设项目</v>
          </cell>
        </row>
        <row r="1128">
          <cell r="I1128">
            <v>6</v>
          </cell>
        </row>
        <row r="1128">
          <cell r="L1128">
            <v>69330.7048057241</v>
          </cell>
        </row>
        <row r="1128">
          <cell r="V1128" t="str">
            <v>墨脱茶叶全自动智能化流水生产线建设项目</v>
          </cell>
        </row>
        <row r="1129">
          <cell r="I1129">
            <v>6</v>
          </cell>
        </row>
        <row r="1129">
          <cell r="L1129">
            <v>69330.7048057241</v>
          </cell>
        </row>
        <row r="1129">
          <cell r="V1129" t="str">
            <v>墨脱茶叶全自动智能化流水生产线建设项目</v>
          </cell>
        </row>
        <row r="1130">
          <cell r="I1130">
            <v>6</v>
          </cell>
        </row>
        <row r="1130">
          <cell r="L1130">
            <v>207992.114417173</v>
          </cell>
        </row>
        <row r="1130">
          <cell r="V1130" t="str">
            <v>墨脱茶叶全自动智能化流水生产线建设项目</v>
          </cell>
        </row>
        <row r="1131">
          <cell r="I1131">
            <v>1</v>
          </cell>
        </row>
        <row r="1131">
          <cell r="L1131">
            <v>38517.0582254023</v>
          </cell>
        </row>
        <row r="1131">
          <cell r="V1131" t="str">
            <v>墨脱茶叶全自动智能化流水生产线建设项目</v>
          </cell>
        </row>
        <row r="1132">
          <cell r="I1132">
            <v>6</v>
          </cell>
        </row>
        <row r="1132">
          <cell r="L1132">
            <v>129417.133178525</v>
          </cell>
        </row>
        <row r="1132">
          <cell r="V1132" t="str">
            <v>墨脱茶叶全自动智能化流水生产线建设项目</v>
          </cell>
        </row>
        <row r="1133">
          <cell r="I1133">
            <v>1</v>
          </cell>
        </row>
        <row r="1133">
          <cell r="L1133">
            <v>11555.1174676207</v>
          </cell>
        </row>
        <row r="1133">
          <cell r="V1133" t="str">
            <v>墨脱茶叶全自动智能化流水生产线建设项目</v>
          </cell>
        </row>
        <row r="1134">
          <cell r="I1134">
            <v>1</v>
          </cell>
        </row>
        <row r="1134">
          <cell r="L1134">
            <v>9244.27643292279</v>
          </cell>
        </row>
        <row r="1134">
          <cell r="V1134" t="str">
            <v>墨脱茶叶全自动智能化流水生产线建设项目</v>
          </cell>
        </row>
        <row r="1135">
          <cell r="I1135">
            <v>1</v>
          </cell>
        </row>
        <row r="1135">
          <cell r="L1135">
            <v>46220.4698704827</v>
          </cell>
        </row>
        <row r="1135">
          <cell r="V1135" t="str">
            <v>墨脱茶叶全自动智能化流水生产线建设项目</v>
          </cell>
        </row>
        <row r="1136">
          <cell r="I1136">
            <v>1</v>
          </cell>
        </row>
        <row r="1136">
          <cell r="L1136">
            <v>15406.8232901609</v>
          </cell>
        </row>
        <row r="1136">
          <cell r="V1136" t="str">
            <v>墨脱茶叶全自动智能化流水生产线建设项目</v>
          </cell>
        </row>
        <row r="1137">
          <cell r="I1137">
            <v>2</v>
          </cell>
        </row>
        <row r="1137">
          <cell r="L1137">
            <v>33278.6653232171</v>
          </cell>
        </row>
        <row r="1137">
          <cell r="V1137" t="str">
            <v>墨脱茶叶全自动智能化流水生产线建设项目</v>
          </cell>
        </row>
        <row r="1138">
          <cell r="I1138">
            <v>1</v>
          </cell>
        </row>
        <row r="1138">
          <cell r="L1138">
            <v>183341.014694088</v>
          </cell>
        </row>
        <row r="1138">
          <cell r="V1138" t="str">
            <v>墨脱茶叶全自动智能化流水生产线建设项目</v>
          </cell>
        </row>
        <row r="1139">
          <cell r="I1139">
            <v>1</v>
          </cell>
        </row>
        <row r="1139">
          <cell r="L1139">
            <v>242361.8005</v>
          </cell>
        </row>
        <row r="1139">
          <cell r="V1139" t="str">
            <v>墨脱县铁皮石斛种植基地建设项目</v>
          </cell>
        </row>
        <row r="1140">
          <cell r="I1140">
            <v>8</v>
          </cell>
        </row>
        <row r="1140">
          <cell r="L1140">
            <v>2590020.278</v>
          </cell>
        </row>
        <row r="1140">
          <cell r="V1140" t="str">
            <v>墨脱县铁皮石斛种植基地建设项目</v>
          </cell>
        </row>
        <row r="1141">
          <cell r="I1141">
            <v>1</v>
          </cell>
        </row>
        <row r="1141">
          <cell r="L1141">
            <v>4873.9425</v>
          </cell>
        </row>
        <row r="1141">
          <cell r="V1141" t="str">
            <v>墨脱县铁皮石斛种植基地建设项目</v>
          </cell>
        </row>
        <row r="1142">
          <cell r="I1142">
            <v>1</v>
          </cell>
        </row>
        <row r="1142">
          <cell r="L1142">
            <v>5914.3765</v>
          </cell>
        </row>
        <row r="1142">
          <cell r="V1142" t="str">
            <v>墨脱县铁皮石斛种植基地建设项目</v>
          </cell>
        </row>
        <row r="1143">
          <cell r="I1143">
            <v>1</v>
          </cell>
        </row>
        <row r="1143">
          <cell r="L1143">
            <v>105653.742</v>
          </cell>
        </row>
        <row r="1143">
          <cell r="V1143" t="str">
            <v>墨脱县铁皮石斛种植基地建设项目</v>
          </cell>
        </row>
        <row r="1144">
          <cell r="I1144">
            <v>302940</v>
          </cell>
        </row>
        <row r="1144">
          <cell r="L1144">
            <v>1673743.5</v>
          </cell>
        </row>
        <row r="1144">
          <cell r="V1144" t="str">
            <v>墨脱县铁皮石斛种植基地建设项目</v>
          </cell>
        </row>
        <row r="1145">
          <cell r="I1145">
            <v>1</v>
          </cell>
        </row>
        <row r="1145">
          <cell r="L1145">
            <v>0</v>
          </cell>
        </row>
        <row r="1145">
          <cell r="V1145" t="str">
            <v>墨脱县铁皮石斛种植基地建设项目</v>
          </cell>
        </row>
        <row r="1146">
          <cell r="I1146">
            <v>1</v>
          </cell>
        </row>
        <row r="1146">
          <cell r="L1146">
            <v>901.306</v>
          </cell>
        </row>
        <row r="1146">
          <cell r="V1146" t="str">
            <v>墨脱县铁皮石斛种植基地建设项目</v>
          </cell>
        </row>
        <row r="1147">
          <cell r="I1147">
            <v>149.09</v>
          </cell>
        </row>
        <row r="1147">
          <cell r="L1147">
            <v>0</v>
          </cell>
        </row>
        <row r="1147">
          <cell r="V1147" t="str">
            <v>墨脱县铁皮石斛种植基地建设项目</v>
          </cell>
        </row>
        <row r="1148">
          <cell r="I1148">
            <v>4</v>
          </cell>
        </row>
        <row r="1148">
          <cell r="L1148">
            <v>0</v>
          </cell>
        </row>
        <row r="1148">
          <cell r="V1148" t="str">
            <v>墨脱县铁皮石斛种植基地建设项目</v>
          </cell>
        </row>
        <row r="1149">
          <cell r="I1149">
            <v>133.44</v>
          </cell>
        </row>
        <row r="1149">
          <cell r="L1149">
            <v>0</v>
          </cell>
        </row>
        <row r="1149">
          <cell r="V1149" t="str">
            <v>墨脱县铁皮石斛种植基地建设项目</v>
          </cell>
        </row>
        <row r="1150">
          <cell r="I1150">
            <v>1</v>
          </cell>
        </row>
        <row r="1150">
          <cell r="L1150">
            <v>1258.0595</v>
          </cell>
        </row>
        <row r="1150">
          <cell r="V1150" t="str">
            <v>墨脱县铁皮石斛种植基地建设项目</v>
          </cell>
        </row>
        <row r="1151">
          <cell r="I1151">
            <v>1</v>
          </cell>
        </row>
        <row r="1151">
          <cell r="L1151">
            <v>262047.5455</v>
          </cell>
        </row>
        <row r="1151">
          <cell r="V1151" t="str">
            <v>墨脱县铁皮石斛种植基地建设项目</v>
          </cell>
        </row>
        <row r="1152">
          <cell r="I1152">
            <v>1</v>
          </cell>
        </row>
        <row r="1152">
          <cell r="L1152">
            <v>0</v>
          </cell>
        </row>
        <row r="1152">
          <cell r="V1152" t="str">
            <v>墨脱县铁皮石斛种植基地建设项目</v>
          </cell>
        </row>
        <row r="1153">
          <cell r="I1153">
            <v>1</v>
          </cell>
        </row>
        <row r="1153">
          <cell r="L1153">
            <v>29155.239</v>
          </cell>
        </row>
        <row r="1153">
          <cell r="V1153" t="str">
            <v>墨脱县凤凰单丛茶苗育苗基地建设项目</v>
          </cell>
        </row>
        <row r="1154">
          <cell r="I1154">
            <v>1</v>
          </cell>
        </row>
        <row r="1154">
          <cell r="L1154">
            <v>11369.502</v>
          </cell>
        </row>
        <row r="1154">
          <cell r="V1154" t="str">
            <v>墨脱县凤凰单丛茶苗育苗基地建设项目</v>
          </cell>
        </row>
        <row r="1155">
          <cell r="I1155">
            <v>1</v>
          </cell>
        </row>
        <row r="1155">
          <cell r="L1155">
            <v>54132.093</v>
          </cell>
        </row>
        <row r="1155">
          <cell r="V1155" t="str">
            <v>墨脱县凤凰单丛茶苗育苗基地建设项目</v>
          </cell>
        </row>
        <row r="1156">
          <cell r="I1156">
            <v>1</v>
          </cell>
        </row>
        <row r="1156">
          <cell r="L1156">
            <v>3933.099</v>
          </cell>
        </row>
        <row r="1156">
          <cell r="V1156" t="str">
            <v>墨脱县凤凰单丛茶苗育苗基地建设项目</v>
          </cell>
        </row>
        <row r="1157">
          <cell r="I1157">
            <v>1</v>
          </cell>
        </row>
        <row r="1157">
          <cell r="L1157">
            <v>83413.233</v>
          </cell>
        </row>
        <row r="1157">
          <cell r="V1157" t="str">
            <v>墨脱县凤凰单丛茶苗育苗基地建设项目</v>
          </cell>
        </row>
        <row r="1158">
          <cell r="I1158">
            <v>1</v>
          </cell>
        </row>
        <row r="1158">
          <cell r="L1158">
            <v>91623.159</v>
          </cell>
        </row>
        <row r="1158">
          <cell r="V1158" t="str">
            <v>墨脱县凤凰单丛茶苗育苗基地建设项目</v>
          </cell>
        </row>
        <row r="1159">
          <cell r="I1159">
            <v>1</v>
          </cell>
        </row>
        <row r="1159">
          <cell r="L1159">
            <v>58636.629</v>
          </cell>
        </row>
        <row r="1159">
          <cell r="V1159" t="str">
            <v>墨脱县凤凰单丛茶苗育苗基地建设项目</v>
          </cell>
        </row>
        <row r="1160">
          <cell r="I1160">
            <v>1</v>
          </cell>
        </row>
        <row r="1160">
          <cell r="L1160">
            <v>11122.371</v>
          </cell>
        </row>
        <row r="1160">
          <cell r="V1160" t="str">
            <v>墨脱县凤凰单丛茶苗育苗基地建设项目</v>
          </cell>
        </row>
        <row r="1161">
          <cell r="I1161">
            <v>1</v>
          </cell>
        </row>
        <row r="1161">
          <cell r="L1161">
            <v>8691.084</v>
          </cell>
        </row>
        <row r="1161">
          <cell r="V1161" t="str">
            <v>墨脱县凤凰单丛茶苗育苗基地建设项目</v>
          </cell>
        </row>
        <row r="1162">
          <cell r="I1162">
            <v>400000</v>
          </cell>
        </row>
        <row r="1162">
          <cell r="L1162">
            <v>3946169.961</v>
          </cell>
        </row>
        <row r="1162">
          <cell r="V1162" t="str">
            <v>墨脱县凤凰单丛茶苗育苗基地建设项目</v>
          </cell>
        </row>
        <row r="1163">
          <cell r="I1163">
            <v>8000</v>
          </cell>
        </row>
        <row r="1163">
          <cell r="L1163">
            <v>0</v>
          </cell>
        </row>
        <row r="1163">
          <cell r="V1163" t="str">
            <v>墨脱县凤凰单丛茶苗育苗基地建设项目</v>
          </cell>
        </row>
        <row r="1164">
          <cell r="I1164">
            <v>10</v>
          </cell>
        </row>
        <row r="1164">
          <cell r="L1164">
            <v>22690.476</v>
          </cell>
        </row>
        <row r="1164">
          <cell r="V1164" t="str">
            <v>墨脱县凤凰单丛茶苗育苗基地建设项目</v>
          </cell>
        </row>
        <row r="1165">
          <cell r="I1165">
            <v>1</v>
          </cell>
        </row>
        <row r="1165">
          <cell r="L1165">
            <v>9865.422</v>
          </cell>
        </row>
        <row r="1165">
          <cell r="V1165" t="str">
            <v>墨脱县凤凰单丛茶苗育苗基地建设项目</v>
          </cell>
        </row>
        <row r="1166">
          <cell r="I1166">
            <v>2450</v>
          </cell>
        </row>
        <row r="1166">
          <cell r="L1166">
            <v>106349.283</v>
          </cell>
        </row>
        <row r="1166">
          <cell r="V1166" t="str">
            <v>墨脱县凤凰单丛茶苗育苗基地建设项目</v>
          </cell>
        </row>
        <row r="1167">
          <cell r="I1167">
            <v>1225</v>
          </cell>
        </row>
        <row r="1167">
          <cell r="L1167">
            <v>0</v>
          </cell>
        </row>
        <row r="1167">
          <cell r="V1167" t="str">
            <v>墨脱县凤凰单丛茶苗育苗基地建设项目</v>
          </cell>
        </row>
        <row r="1168">
          <cell r="I1168">
            <v>5</v>
          </cell>
        </row>
        <row r="1168">
          <cell r="L1168">
            <v>14798.133</v>
          </cell>
        </row>
        <row r="1168">
          <cell r="V1168" t="str">
            <v>墨脱县凤凰单丛茶苗育苗基地建设项目</v>
          </cell>
        </row>
        <row r="1169">
          <cell r="I1169">
            <v>1</v>
          </cell>
        </row>
        <row r="1169">
          <cell r="L1169">
            <v>2959.623</v>
          </cell>
        </row>
        <row r="1169">
          <cell r="V1169" t="str">
            <v>墨脱县凤凰单丛茶苗育苗基地建设项目</v>
          </cell>
        </row>
        <row r="1170">
          <cell r="I1170">
            <v>1</v>
          </cell>
        </row>
        <row r="1170">
          <cell r="L1170">
            <v>2466.36</v>
          </cell>
        </row>
        <row r="1170">
          <cell r="V1170" t="str">
            <v>墨脱县凤凰单丛茶苗育苗基地建设项目</v>
          </cell>
        </row>
        <row r="1171">
          <cell r="I1171">
            <v>751</v>
          </cell>
        </row>
        <row r="1171">
          <cell r="L1171">
            <v>0</v>
          </cell>
        </row>
        <row r="1171">
          <cell r="V1171" t="str">
            <v>墨脱县凤凰单丛茶苗育苗基地建设项目</v>
          </cell>
        </row>
        <row r="1172">
          <cell r="I1172">
            <v>139</v>
          </cell>
        </row>
        <row r="1172">
          <cell r="L1172">
            <v>0</v>
          </cell>
        </row>
        <row r="1172">
          <cell r="V1172" t="str">
            <v>墨脱县凤凰单丛茶苗育苗基地建设项目</v>
          </cell>
        </row>
        <row r="1173">
          <cell r="I1173">
            <v>615</v>
          </cell>
        </row>
        <row r="1173">
          <cell r="L1173">
            <v>0</v>
          </cell>
        </row>
        <row r="1173">
          <cell r="V1173" t="str">
            <v>墨脱县凤凰单丛茶苗育苗基地建设项目</v>
          </cell>
        </row>
        <row r="1174">
          <cell r="I1174">
            <v>48</v>
          </cell>
        </row>
        <row r="1174">
          <cell r="L1174">
            <v>0</v>
          </cell>
        </row>
        <row r="1174">
          <cell r="V1174" t="str">
            <v>墨脱县凤凰单丛茶苗育苗基地建设项目</v>
          </cell>
        </row>
        <row r="1175">
          <cell r="I1175">
            <v>660</v>
          </cell>
        </row>
        <row r="1175">
          <cell r="L1175">
            <v>0</v>
          </cell>
        </row>
        <row r="1175">
          <cell r="V1175" t="str">
            <v>墨脱县凤凰单丛茶苗育苗基地建设项目</v>
          </cell>
        </row>
        <row r="1176">
          <cell r="I1176">
            <v>6804</v>
          </cell>
        </row>
        <row r="1176">
          <cell r="L1176">
            <v>0</v>
          </cell>
        </row>
        <row r="1176">
          <cell r="V1176" t="str">
            <v>墨脱县凤凰单丛茶苗育苗基地建设项目</v>
          </cell>
        </row>
        <row r="1177">
          <cell r="I1177">
            <v>2</v>
          </cell>
        </row>
        <row r="1177">
          <cell r="L1177">
            <v>0</v>
          </cell>
        </row>
        <row r="1177">
          <cell r="V1177" t="str">
            <v>墨脱县凤凰单丛茶苗育苗基地建设项目</v>
          </cell>
        </row>
        <row r="1178">
          <cell r="I1178">
            <v>3</v>
          </cell>
        </row>
        <row r="1178">
          <cell r="L1178">
            <v>0</v>
          </cell>
        </row>
        <row r="1178">
          <cell r="V1178" t="str">
            <v>墨脱县凤凰单丛茶苗育苗基地建设项目</v>
          </cell>
        </row>
        <row r="1179">
          <cell r="I1179">
            <v>1</v>
          </cell>
        </row>
        <row r="1179">
          <cell r="L1179">
            <v>0</v>
          </cell>
        </row>
        <row r="1179">
          <cell r="V1179" t="str">
            <v>墨脱县凤凰单丛茶苗育苗基地建设项目</v>
          </cell>
        </row>
        <row r="1180">
          <cell r="I1180">
            <v>1</v>
          </cell>
        </row>
        <row r="1180">
          <cell r="L1180">
            <v>0</v>
          </cell>
        </row>
        <row r="1180">
          <cell r="V1180" t="str">
            <v>墨脱县凤凰单丛茶苗育苗基地建设项目</v>
          </cell>
        </row>
        <row r="1181">
          <cell r="I1181">
            <v>6</v>
          </cell>
        </row>
        <row r="1181">
          <cell r="L1181">
            <v>0</v>
          </cell>
        </row>
        <row r="1181">
          <cell r="V1181" t="str">
            <v>墨脱县凤凰单丛茶苗育苗基地建设项目</v>
          </cell>
        </row>
        <row r="1182">
          <cell r="I1182">
            <v>1</v>
          </cell>
        </row>
        <row r="1182">
          <cell r="L1182">
            <v>0</v>
          </cell>
        </row>
        <row r="1182">
          <cell r="V1182" t="str">
            <v>墨脱县凤凰单丛茶苗育苗基地建设项目</v>
          </cell>
        </row>
        <row r="1183">
          <cell r="I1183">
            <v>12</v>
          </cell>
        </row>
        <row r="1183">
          <cell r="L1183">
            <v>0</v>
          </cell>
        </row>
        <row r="1183">
          <cell r="V1183" t="str">
            <v>墨脱县凤凰单丛茶苗育苗基地建设项目</v>
          </cell>
        </row>
        <row r="1184">
          <cell r="I1184">
            <v>12</v>
          </cell>
        </row>
        <row r="1184">
          <cell r="L1184">
            <v>0</v>
          </cell>
        </row>
        <row r="1184">
          <cell r="V1184" t="str">
            <v>墨脱县凤凰单丛茶苗育苗基地建设项目</v>
          </cell>
        </row>
        <row r="1185">
          <cell r="I1185">
            <v>7</v>
          </cell>
        </row>
        <row r="1185">
          <cell r="L1185">
            <v>0</v>
          </cell>
        </row>
        <row r="1185">
          <cell r="V1185" t="str">
            <v>墨脱县凤凰单丛茶苗育苗基地建设项目</v>
          </cell>
        </row>
        <row r="1186">
          <cell r="I1186">
            <v>7</v>
          </cell>
        </row>
        <row r="1186">
          <cell r="L1186">
            <v>0</v>
          </cell>
        </row>
        <row r="1186">
          <cell r="V1186" t="str">
            <v>墨脱县凤凰单丛茶苗育苗基地建设项目</v>
          </cell>
        </row>
        <row r="1187">
          <cell r="I1187">
            <v>1</v>
          </cell>
        </row>
        <row r="1187">
          <cell r="L1187">
            <v>0</v>
          </cell>
        </row>
        <row r="1187">
          <cell r="V1187" t="str">
            <v>达木乡达木村小杂粮种植项目（整乡推进）</v>
          </cell>
        </row>
        <row r="1188">
          <cell r="I1188">
            <v>1125.48</v>
          </cell>
        </row>
        <row r="1188">
          <cell r="L1188">
            <v>1850456.12625</v>
          </cell>
        </row>
        <row r="1188">
          <cell r="V1188" t="str">
            <v>墨脱县背崩乡格林村民宿打造项目</v>
          </cell>
        </row>
        <row r="1189">
          <cell r="I1189">
            <v>200.8</v>
          </cell>
        </row>
        <row r="1189">
          <cell r="L1189">
            <v>250612.5</v>
          </cell>
        </row>
        <row r="1189">
          <cell r="V1189" t="str">
            <v>墨脱县背崩乡格林村民宿打造项目</v>
          </cell>
        </row>
        <row r="1190">
          <cell r="I1190">
            <v>21.6</v>
          </cell>
        </row>
        <row r="1190">
          <cell r="L1190">
            <v>7666.66666666667</v>
          </cell>
        </row>
        <row r="1190">
          <cell r="V1190" t="str">
            <v>墨脱县背崩乡格林村民宿打造项目</v>
          </cell>
        </row>
        <row r="1191">
          <cell r="I1191">
            <v>12</v>
          </cell>
        </row>
        <row r="1191">
          <cell r="L1191">
            <v>12500</v>
          </cell>
        </row>
        <row r="1191">
          <cell r="V1191" t="str">
            <v>墨脱县背崩乡格林村民宿打造项目</v>
          </cell>
        </row>
        <row r="1192">
          <cell r="I1192">
            <v>24</v>
          </cell>
        </row>
        <row r="1192">
          <cell r="L1192">
            <v>16000</v>
          </cell>
        </row>
        <row r="1192">
          <cell r="V1192" t="str">
            <v>墨脱县背崩乡格林村民宿打造项目</v>
          </cell>
        </row>
        <row r="1193">
          <cell r="I1193">
            <v>24</v>
          </cell>
        </row>
        <row r="1193">
          <cell r="L1193">
            <v>30000</v>
          </cell>
        </row>
        <row r="1193">
          <cell r="V1193" t="str">
            <v>墨脱县背崩乡格林村民宿打造项目</v>
          </cell>
        </row>
        <row r="1194">
          <cell r="I1194">
            <v>24</v>
          </cell>
        </row>
        <row r="1194">
          <cell r="L1194">
            <v>18000</v>
          </cell>
        </row>
        <row r="1194">
          <cell r="V1194" t="str">
            <v>墨脱县背崩乡格林村民宿打造项目</v>
          </cell>
        </row>
        <row r="1195">
          <cell r="I1195">
            <v>24</v>
          </cell>
        </row>
        <row r="1195">
          <cell r="L1195">
            <v>5000</v>
          </cell>
        </row>
        <row r="1195">
          <cell r="V1195" t="str">
            <v>墨脱县背崩乡格林村民宿打造项目</v>
          </cell>
        </row>
        <row r="1196">
          <cell r="I1196">
            <v>8</v>
          </cell>
        </row>
        <row r="1196">
          <cell r="L1196">
            <v>9000</v>
          </cell>
        </row>
        <row r="1196">
          <cell r="V1196" t="str">
            <v>墨脱县背崩乡格林村民宿打造项目</v>
          </cell>
        </row>
        <row r="1197">
          <cell r="I1197">
            <v>8</v>
          </cell>
        </row>
        <row r="1197">
          <cell r="L1197">
            <v>14333.3333333333</v>
          </cell>
        </row>
        <row r="1197">
          <cell r="V1197" t="str">
            <v>墨脱县背崩乡格林村民宿打造项目</v>
          </cell>
        </row>
        <row r="1198">
          <cell r="I1198">
            <v>1</v>
          </cell>
        </row>
        <row r="1198">
          <cell r="L1198">
            <v>1458.33333333333</v>
          </cell>
        </row>
        <row r="1198">
          <cell r="V1198" t="str">
            <v>墨脱县背崩乡格林村民宿打造项目</v>
          </cell>
        </row>
        <row r="1199">
          <cell r="I1199">
            <v>68</v>
          </cell>
        </row>
        <row r="1199">
          <cell r="L1199">
            <v>4250</v>
          </cell>
        </row>
        <row r="1199">
          <cell r="V1199" t="str">
            <v>墨脱县背崩乡格林村民宿打造项目</v>
          </cell>
        </row>
        <row r="1200">
          <cell r="I1200">
            <v>1800</v>
          </cell>
        </row>
        <row r="1200">
          <cell r="L1200">
            <v>112500</v>
          </cell>
        </row>
        <row r="1200">
          <cell r="V1200" t="str">
            <v>墨脱县背崩乡格林村民宿打造项目</v>
          </cell>
        </row>
        <row r="1201">
          <cell r="I1201">
            <v>24</v>
          </cell>
        </row>
        <row r="1201">
          <cell r="L1201">
            <v>23000</v>
          </cell>
        </row>
        <row r="1201">
          <cell r="V1201" t="str">
            <v>墨脱县背崩乡格林村民宿打造项目</v>
          </cell>
        </row>
        <row r="1202">
          <cell r="I1202">
            <v>1</v>
          </cell>
        </row>
        <row r="1202">
          <cell r="L1202">
            <v>0</v>
          </cell>
        </row>
        <row r="1202">
          <cell r="V1202" t="str">
            <v>墨脱镇亚东村养猪场工程建设项目</v>
          </cell>
        </row>
        <row r="1203">
          <cell r="I1203">
            <v>1</v>
          </cell>
        </row>
        <row r="1203">
          <cell r="L1203">
            <v>0</v>
          </cell>
        </row>
        <row r="1203">
          <cell r="V1203" t="str">
            <v>背崩乡西让村猪圈工程建设项目</v>
          </cell>
        </row>
        <row r="1204">
          <cell r="I1204">
            <v>1</v>
          </cell>
        </row>
        <row r="1204">
          <cell r="L1204">
            <v>0</v>
          </cell>
        </row>
        <row r="1204">
          <cell r="V1204" t="str">
            <v>根登村藏鸡养殖场工程建设项目</v>
          </cell>
        </row>
        <row r="1205">
          <cell r="I1205">
            <v>1</v>
          </cell>
        </row>
        <row r="1205">
          <cell r="L1205">
            <v>0</v>
          </cell>
        </row>
        <row r="1205">
          <cell r="V1205" t="str">
            <v>墨脱村藏鸡养殖场工程建设项目</v>
          </cell>
        </row>
        <row r="1206">
          <cell r="I1206">
            <v>1</v>
          </cell>
        </row>
        <row r="1206">
          <cell r="L1206">
            <v>0</v>
          </cell>
        </row>
        <row r="1206">
          <cell r="V1206" t="str">
            <v>墨脱镇亚让村生猪养殖场建设</v>
          </cell>
        </row>
        <row r="1207">
          <cell r="I1207">
            <v>1</v>
          </cell>
        </row>
        <row r="1207">
          <cell r="L1207">
            <v>0</v>
          </cell>
        </row>
        <row r="1207">
          <cell r="V1207" t="str">
            <v>帮辛乡帮辛村藤竹种植</v>
          </cell>
        </row>
        <row r="1208">
          <cell r="I1208">
            <v>1</v>
          </cell>
        </row>
        <row r="1208">
          <cell r="L1208">
            <v>0</v>
          </cell>
        </row>
        <row r="1208">
          <cell r="V1208" t="str">
            <v>帮辛乡宗荣村藏猪养殖项目</v>
          </cell>
        </row>
        <row r="1209">
          <cell r="I1209">
            <v>1</v>
          </cell>
        </row>
        <row r="1209">
          <cell r="L1209">
            <v>0</v>
          </cell>
        </row>
        <row r="1209">
          <cell r="V1209" t="str">
            <v>达木珞巴民族乡达木村野花椒种植</v>
          </cell>
        </row>
        <row r="1210">
          <cell r="I1210">
            <v>1</v>
          </cell>
        </row>
        <row r="1210">
          <cell r="L1210">
            <v>0</v>
          </cell>
        </row>
        <row r="1210">
          <cell r="V1210" t="str">
            <v>墨脱县达木乡达木村野花椒基地建设工程项目</v>
          </cell>
        </row>
        <row r="1211">
          <cell r="I1211">
            <v>1</v>
          </cell>
        </row>
        <row r="1211">
          <cell r="L1211">
            <v>0</v>
          </cell>
        </row>
        <row r="1211">
          <cell r="V1211" t="str">
            <v>背崩乡波东村野花椒基地建设</v>
          </cell>
        </row>
        <row r="1212">
          <cell r="I1212">
            <v>1</v>
          </cell>
        </row>
        <row r="1212">
          <cell r="L1212">
            <v>0</v>
          </cell>
        </row>
        <row r="1212">
          <cell r="V1212" t="str">
            <v>帮辛乡帮辛村枇杷种植基地建设</v>
          </cell>
        </row>
        <row r="1213">
          <cell r="I1213">
            <v>1</v>
          </cell>
        </row>
        <row r="1213">
          <cell r="L1213">
            <v>0</v>
          </cell>
        </row>
        <row r="1213">
          <cell r="V1213" t="str">
            <v>甘登乡甘登村辣椒种植基地建设</v>
          </cell>
        </row>
        <row r="1214">
          <cell r="I1214">
            <v>1</v>
          </cell>
        </row>
        <row r="1214">
          <cell r="L1214">
            <v>0</v>
          </cell>
        </row>
        <row r="1214">
          <cell r="V1214" t="str">
            <v>甘登乡多卡村辣椒种植基地建设</v>
          </cell>
        </row>
        <row r="1215">
          <cell r="I1215">
            <v>1</v>
          </cell>
        </row>
        <row r="1215">
          <cell r="L1215">
            <v>45000</v>
          </cell>
        </row>
        <row r="1215">
          <cell r="V1215" t="str">
            <v>德兴乡德果村藏鸡养殖场建设</v>
          </cell>
        </row>
        <row r="1216">
          <cell r="I1216">
            <v>1</v>
          </cell>
        </row>
        <row r="1216">
          <cell r="L1216">
            <v>0</v>
          </cell>
        </row>
        <row r="1216">
          <cell r="V1216" t="str">
            <v>背崩乡江新村木瓜种植基地建设</v>
          </cell>
        </row>
        <row r="1217">
          <cell r="I1217">
            <v>1</v>
          </cell>
        </row>
        <row r="1217">
          <cell r="L1217">
            <v>0</v>
          </cell>
        </row>
        <row r="1217">
          <cell r="V1217" t="str">
            <v>加热萨乡更帮村木瓜种植基地建设</v>
          </cell>
        </row>
        <row r="1218">
          <cell r="I1218">
            <v>1</v>
          </cell>
        </row>
        <row r="1218">
          <cell r="L1218">
            <v>0</v>
          </cell>
        </row>
        <row r="1218">
          <cell r="V1218" t="str">
            <v>墨脱镇亚让村养猪场工程建设项目</v>
          </cell>
        </row>
        <row r="1219">
          <cell r="I1219">
            <v>1</v>
          </cell>
        </row>
        <row r="1219">
          <cell r="L1219">
            <v>0</v>
          </cell>
        </row>
        <row r="1219">
          <cell r="V1219" t="str">
            <v>农家乐建设项目</v>
          </cell>
        </row>
        <row r="1220">
          <cell r="I1220">
            <v>1</v>
          </cell>
        </row>
        <row r="1220">
          <cell r="L1220">
            <v>2027083.33333333</v>
          </cell>
        </row>
        <row r="1220">
          <cell r="V1220" t="str">
            <v>达木乡达木村藤竹编制加工建设项目</v>
          </cell>
        </row>
        <row r="1221">
          <cell r="I1221">
            <v>1</v>
          </cell>
        </row>
        <row r="1221">
          <cell r="L1221">
            <v>0</v>
          </cell>
        </row>
        <row r="1221">
          <cell r="V1221" t="str">
            <v>帮辛村特色村寨、藤竹编制和石锅加工建设项目</v>
          </cell>
        </row>
        <row r="1222">
          <cell r="L1222">
            <v>436518743.226757</v>
          </cell>
        </row>
        <row r="1223">
          <cell r="L1223">
            <v>43651.8743226757</v>
          </cell>
        </row>
        <row r="1224">
          <cell r="L1224">
            <v>43651.8743226757</v>
          </cell>
        </row>
        <row r="1225">
          <cell r="L1225">
            <v>0</v>
          </cell>
        </row>
      </sheetData>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3.xml.rels><?xml version="1.0" encoding="UTF-8" standalone="yes"?>
<Relationships xmlns="http://schemas.openxmlformats.org/package/2006/relationships"><Relationship Id="rId5" Type="http://schemas.openxmlformats.org/officeDocument/2006/relationships/image" Target="../media/image3.wmf"/><Relationship Id="rId4" Type="http://schemas.openxmlformats.org/officeDocument/2006/relationships/oleObject" Target="../embeddings/oleObject1.bin"/><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comments" Target="../comments1.xml"/></Relationships>
</file>

<file path=xl/worksheets/_rels/sheet5.xml.rels><?xml version="1.0" encoding="UTF-8" standalone="yes"?>
<Relationships xmlns="http://schemas.openxmlformats.org/package/2006/relationships"><Relationship Id="rId4" Type="http://schemas.openxmlformats.org/officeDocument/2006/relationships/image" Target="../media/image3.wmf"/><Relationship Id="rId3" Type="http://schemas.openxmlformats.org/officeDocument/2006/relationships/oleObject" Target="../embeddings/oleObject2.bin"/><Relationship Id="rId2" Type="http://schemas.openxmlformats.org/officeDocument/2006/relationships/vmlDrawing" Target="../drawings/vmlDrawing2.vml"/><Relationship Id="rId1"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5" Type="http://schemas.openxmlformats.org/officeDocument/2006/relationships/oleObject" Target="../embeddings/oleObject4.bin"/><Relationship Id="rId4" Type="http://schemas.openxmlformats.org/officeDocument/2006/relationships/image" Target="../media/image3.wmf"/><Relationship Id="rId3" Type="http://schemas.openxmlformats.org/officeDocument/2006/relationships/oleObject" Target="../embeddings/oleObject3.bin"/><Relationship Id="rId2" Type="http://schemas.openxmlformats.org/officeDocument/2006/relationships/vmlDrawing" Target="../drawings/vmlDrawing3.vml"/><Relationship Id="rId1" Type="http://schemas.openxmlformats.org/officeDocument/2006/relationships/drawing" Target="../drawings/drawing3.xml"/></Relationships>
</file>

<file path=xl/worksheets/_rels/sheet7.xml.rels><?xml version="1.0" encoding="UTF-8" standalone="yes"?>
<Relationships xmlns="http://schemas.openxmlformats.org/package/2006/relationships"><Relationship Id="rId5" Type="http://schemas.openxmlformats.org/officeDocument/2006/relationships/image" Target="../media/image3.wmf"/><Relationship Id="rId4" Type="http://schemas.openxmlformats.org/officeDocument/2006/relationships/oleObject" Target="../embeddings/oleObject5.bin"/><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24"/>
  <sheetViews>
    <sheetView zoomScale="70" zoomScaleNormal="70" workbookViewId="0">
      <selection activeCell="H17" sqref="H17"/>
    </sheetView>
  </sheetViews>
  <sheetFormatPr defaultColWidth="9" defaultRowHeight="13.5"/>
  <cols>
    <col min="1" max="1" width="9" style="282"/>
    <col min="2" max="3" width="12.25" style="282" customWidth="1"/>
    <col min="4" max="5" width="28.75" style="282" customWidth="1"/>
    <col min="6" max="6" width="34.125" style="282" customWidth="1"/>
    <col min="7" max="8" width="29.125" style="282" customWidth="1"/>
    <col min="9" max="9" width="33.5" style="282" customWidth="1"/>
    <col min="10" max="11" width="29.125" style="282" customWidth="1"/>
    <col min="12" max="12" width="34" style="282" customWidth="1"/>
    <col min="13" max="13" width="29.125" style="282" customWidth="1"/>
    <col min="14" max="16384" width="9" style="282"/>
  </cols>
  <sheetData>
    <row r="1" ht="76.9" customHeight="1" spans="1:13">
      <c r="A1" s="283" t="s">
        <v>0</v>
      </c>
      <c r="B1" s="284"/>
      <c r="C1" s="284"/>
      <c r="D1" s="284"/>
      <c r="E1" s="284"/>
      <c r="F1" s="284"/>
      <c r="G1" s="284"/>
      <c r="H1" s="284"/>
      <c r="I1" s="284"/>
      <c r="J1" s="284"/>
      <c r="K1" s="284"/>
      <c r="L1" s="284"/>
      <c r="M1" s="284"/>
    </row>
    <row r="2" ht="18.75" spans="1:13">
      <c r="A2" s="285" t="s">
        <v>1</v>
      </c>
      <c r="B2" s="285" t="s">
        <v>2</v>
      </c>
      <c r="C2" s="285" t="s">
        <v>3</v>
      </c>
      <c r="D2" s="286" t="s">
        <v>4</v>
      </c>
      <c r="E2" s="285"/>
      <c r="F2" s="285"/>
      <c r="G2" s="285"/>
      <c r="H2" s="285"/>
      <c r="I2" s="285"/>
      <c r="J2" s="285"/>
      <c r="K2" s="285"/>
      <c r="L2" s="285"/>
      <c r="M2" s="285"/>
    </row>
    <row r="3" ht="18.75" spans="1:13">
      <c r="A3" s="285"/>
      <c r="B3" s="285"/>
      <c r="C3" s="285"/>
      <c r="D3" s="285" t="s">
        <v>5</v>
      </c>
      <c r="E3" s="286" t="s">
        <v>6</v>
      </c>
      <c r="F3" s="286"/>
      <c r="G3" s="287"/>
      <c r="H3" s="286" t="s">
        <v>7</v>
      </c>
      <c r="I3" s="286"/>
      <c r="J3" s="287"/>
      <c r="K3" s="288" t="s">
        <v>8</v>
      </c>
      <c r="L3" s="289"/>
      <c r="M3" s="290"/>
    </row>
    <row r="4" ht="18.75" spans="1:13">
      <c r="A4" s="285"/>
      <c r="B4" s="285"/>
      <c r="C4" s="285"/>
      <c r="D4" s="285"/>
      <c r="E4" s="285" t="s">
        <v>9</v>
      </c>
      <c r="F4" s="285" t="s">
        <v>10</v>
      </c>
      <c r="G4" s="285" t="s">
        <v>11</v>
      </c>
      <c r="H4" s="285" t="s">
        <v>9</v>
      </c>
      <c r="I4" s="285" t="s">
        <v>10</v>
      </c>
      <c r="J4" s="285" t="s">
        <v>11</v>
      </c>
      <c r="K4" s="285" t="s">
        <v>9</v>
      </c>
      <c r="L4" s="285" t="s">
        <v>10</v>
      </c>
      <c r="M4" s="285" t="s">
        <v>11</v>
      </c>
    </row>
    <row r="5" ht="93.75" spans="1:13">
      <c r="A5" s="291" t="s">
        <v>12</v>
      </c>
      <c r="B5" s="291"/>
      <c r="C5" s="291"/>
      <c r="D5" s="291" t="s">
        <v>13</v>
      </c>
      <c r="E5" s="291" t="s">
        <v>14</v>
      </c>
      <c r="F5" s="287" t="s">
        <v>15</v>
      </c>
      <c r="G5" s="292" t="s">
        <v>16</v>
      </c>
      <c r="H5" s="291" t="s">
        <v>17</v>
      </c>
      <c r="I5" s="287" t="s">
        <v>15</v>
      </c>
      <c r="J5" s="292" t="s">
        <v>16</v>
      </c>
      <c r="K5" s="291" t="s">
        <v>18</v>
      </c>
      <c r="L5" s="287" t="s">
        <v>15</v>
      </c>
      <c r="M5" s="292" t="s">
        <v>16</v>
      </c>
    </row>
    <row r="6" ht="28.15" customHeight="1" spans="1:13">
      <c r="A6" s="293">
        <v>1</v>
      </c>
      <c r="B6" s="294" t="s">
        <v>19</v>
      </c>
      <c r="C6" s="294" t="s">
        <v>20</v>
      </c>
      <c r="D6" s="295">
        <f>E6+H6+K6</f>
        <v>223066.105336</v>
      </c>
      <c r="E6" s="295">
        <f>F6+G6</f>
        <v>34086.616881</v>
      </c>
      <c r="F6" s="295" cm="1">
        <f t="array" ref="F6">SUM(SUMIFS(附件2!AH:AH,附件2!F:F,"是",附件2!D:D,{2013,2014,2015}))/10000</f>
        <v>30662.956881</v>
      </c>
      <c r="G6" s="295" cm="1">
        <f t="array" ref="G6">SUM(SUMIFS(附件2!AH:AH,附件2!F:F,"否",附件2!D:D,{2013,2014,2015}))/10000</f>
        <v>3423.66</v>
      </c>
      <c r="H6" s="295">
        <f>I6+J6</f>
        <v>109842.241973</v>
      </c>
      <c r="I6" s="295" cm="1">
        <f t="array" ref="I6">SUM(SUMIFS(附件2!AH:AH,附件2!F:F,"是",附件2!D:D,{2016,2017,2018,2019,2020}))/10000</f>
        <v>99261.301973</v>
      </c>
      <c r="J6" s="295" cm="1">
        <f t="array" ref="J6">SUM(SUMIFS(附件2!AH:AH,附件2!F:F,"否",附件2!D:D,{2016,2017,2018,2019,2020}))/10000</f>
        <v>10580.94</v>
      </c>
      <c r="K6" s="295">
        <f>L6+M6</f>
        <v>79137.246482</v>
      </c>
      <c r="L6" s="295" cm="1">
        <f t="array" ref="L6">SUM(SUMIFS(附件2!AH:AH,附件2!F:F,"是",附件2!D:D,{2021,2022,2023}))/10000</f>
        <v>74718.033207</v>
      </c>
      <c r="M6" s="295" cm="1">
        <f t="array" ref="M6">SUM(SUMIFS(附件2!AH:AH,附件2!F:F,"否",附件2!D:D,{2021,2022,2023}))/10000</f>
        <v>4419.213275</v>
      </c>
    </row>
    <row r="7" spans="1:13">
      <c r="D7" s="296">
        <f>D6-附件2!AH7/10000</f>
        <v>0</v>
      </c>
    </row>
    <row r="9" spans="1:13">
      <c r="D9" s="296"/>
    </row>
    <row r="11" spans="1:13">
      <c r="F11" s="296"/>
    </row>
    <row r="12" spans="1:13">
      <c r="F12" s="296"/>
    </row>
    <row r="13" spans="1:13">
      <c r="D13" s="296"/>
      <c r="F13" s="296"/>
    </row>
    <row r="14" spans="1:13">
      <c r="F14" s="296"/>
      <c r="G14" s="296"/>
    </row>
    <row r="19" spans="7:9">
      <c r="I19" s="296"/>
    </row>
    <row r="23" spans="7:9">
      <c r="G23" s="296"/>
    </row>
    <row r="24" spans="7:9">
      <c r="H24" s="296"/>
    </row>
  </sheetData>
  <mergeCells count="9">
    <mergeCell ref="A1:M1"/>
    <mergeCell ref="D2:M2"/>
    <mergeCell ref="E3:G3"/>
    <mergeCell ref="H3:J3"/>
    <mergeCell ref="K3:M3"/>
    <mergeCell ref="A2:A4"/>
    <mergeCell ref="B2:B4"/>
    <mergeCell ref="C2:C4"/>
    <mergeCell ref="D3:D4"/>
  </mergeCells>
  <pageMargins left="0.7" right="0.7" top="0.75" bottom="0.75" header="0.3" footer="0.3"/>
  <pageSetup paperSize="9" scale="42"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F532"/>
  <sheetViews>
    <sheetView zoomScale="85" zoomScaleNormal="85" workbookViewId="0">
      <pane xSplit="2" ySplit="7" topLeftCell="C517" activePane="bottomRight" state="frozen"/>
      <selection/>
      <selection pane="topRight"/>
      <selection pane="bottomLeft"/>
      <selection pane="bottomRight" activeCell="H17" sqref="H17"/>
    </sheetView>
  </sheetViews>
  <sheetFormatPr defaultColWidth="9" defaultRowHeight="13.5"/>
  <cols>
    <col min="1" max="1" width="9.5" customWidth="1"/>
    <col min="2" max="2" width="7.75" customWidth="1"/>
    <col min="3" max="3" width="8.125" customWidth="1"/>
    <col min="4" max="4" width="8.5" customWidth="1"/>
    <col min="5" max="5" width="63.75" customWidth="1"/>
    <col min="6" max="6" width="24.375" customWidth="1"/>
    <col min="7" max="7" width="22" customWidth="1"/>
    <col min="8" max="8" width="24.75" customWidth="1"/>
    <col min="9" max="57" width="23.125" customWidth="1"/>
    <col min="58" max="58" width="12.75" customWidth="1"/>
  </cols>
  <sheetData>
    <row r="1" ht="46.5" spans="1:57">
      <c r="A1" s="189" t="s">
        <v>21</v>
      </c>
      <c r="B1" s="190"/>
      <c r="C1" s="190"/>
      <c r="D1" s="191"/>
      <c r="E1" s="190"/>
      <c r="F1" s="190"/>
      <c r="G1" s="190"/>
      <c r="H1" s="190"/>
      <c r="I1" s="190"/>
      <c r="J1" s="190"/>
      <c r="K1" s="190"/>
      <c r="L1" s="190"/>
      <c r="M1" s="190"/>
      <c r="N1" s="190"/>
      <c r="O1" s="190"/>
      <c r="P1" s="190"/>
      <c r="Q1" s="190"/>
      <c r="R1" s="190"/>
      <c r="S1" s="190"/>
      <c r="T1" s="190"/>
      <c r="U1" s="190"/>
      <c r="V1" s="190"/>
      <c r="W1" s="190"/>
      <c r="X1" s="190"/>
      <c r="Y1" s="190"/>
      <c r="Z1" s="190"/>
      <c r="AA1" s="190"/>
      <c r="AB1" s="190"/>
      <c r="AC1" s="190"/>
      <c r="AD1" s="190"/>
      <c r="AE1" s="190"/>
      <c r="AF1" s="190"/>
      <c r="AG1" s="190"/>
      <c r="AH1" s="190"/>
      <c r="AI1" s="190"/>
      <c r="AJ1" s="190"/>
      <c r="AK1" s="190"/>
      <c r="AL1" s="190"/>
      <c r="AM1" s="190"/>
      <c r="AN1" s="190"/>
      <c r="AO1" s="190"/>
      <c r="AP1" s="190"/>
      <c r="AQ1" s="190"/>
      <c r="AR1" s="190"/>
      <c r="AS1" s="190"/>
      <c r="AT1" s="190"/>
      <c r="AU1" s="190"/>
      <c r="AV1" s="190"/>
      <c r="AW1" s="190"/>
      <c r="AX1" s="190"/>
      <c r="AY1" s="190"/>
      <c r="AZ1" s="190"/>
      <c r="BA1" s="190"/>
      <c r="BB1" s="190"/>
      <c r="BC1" s="190"/>
      <c r="BD1" s="190"/>
      <c r="BE1" s="190"/>
    </row>
    <row r="2" ht="14.25" spans="1:57">
      <c r="A2" s="192" t="s">
        <v>1</v>
      </c>
      <c r="B2" s="192" t="s">
        <v>2</v>
      </c>
      <c r="C2" s="192" t="s">
        <v>3</v>
      </c>
      <c r="D2" s="193" t="s">
        <v>22</v>
      </c>
      <c r="E2" s="192" t="s">
        <v>23</v>
      </c>
      <c r="F2" s="192" t="s">
        <v>24</v>
      </c>
      <c r="G2" s="192" t="s">
        <v>25</v>
      </c>
      <c r="H2" s="194" t="s">
        <v>26</v>
      </c>
      <c r="I2" s="195"/>
      <c r="J2" s="195"/>
      <c r="K2" s="195"/>
      <c r="L2" s="195"/>
      <c r="M2" s="195"/>
      <c r="N2" s="195"/>
      <c r="O2" s="195"/>
      <c r="P2" s="195"/>
      <c r="Q2" s="195"/>
      <c r="R2" s="195"/>
      <c r="S2" s="195"/>
      <c r="T2" s="195"/>
      <c r="U2" s="195"/>
      <c r="V2" s="195"/>
      <c r="W2" s="195"/>
      <c r="X2" s="195"/>
      <c r="Y2" s="195"/>
      <c r="Z2" s="195"/>
      <c r="AA2" s="195"/>
      <c r="AB2" s="195"/>
      <c r="AC2" s="195"/>
      <c r="AD2" s="195"/>
      <c r="AE2" s="195"/>
      <c r="AF2" s="196"/>
      <c r="AG2" s="194" t="s">
        <v>27</v>
      </c>
      <c r="AH2" s="195"/>
      <c r="AI2" s="195"/>
      <c r="AJ2" s="195"/>
      <c r="AK2" s="195"/>
      <c r="AL2" s="195"/>
      <c r="AM2" s="195"/>
      <c r="AN2" s="195"/>
      <c r="AO2" s="195"/>
      <c r="AP2" s="195"/>
      <c r="AQ2" s="195"/>
      <c r="AR2" s="195"/>
      <c r="AS2" s="195"/>
      <c r="AT2" s="195"/>
      <c r="AU2" s="195"/>
      <c r="AV2" s="195"/>
      <c r="AW2" s="195"/>
      <c r="AX2" s="195"/>
      <c r="AY2" s="195"/>
      <c r="AZ2" s="195"/>
      <c r="BA2" s="195"/>
      <c r="BB2" s="195"/>
      <c r="BC2" s="195"/>
      <c r="BD2" s="195"/>
      <c r="BE2" s="196"/>
    </row>
    <row r="3" ht="14.25" spans="1:57">
      <c r="A3" s="197"/>
      <c r="B3" s="197"/>
      <c r="C3" s="197"/>
      <c r="D3" s="198"/>
      <c r="E3" s="197"/>
      <c r="F3" s="197"/>
      <c r="G3" s="197"/>
      <c r="H3" s="199" t="s">
        <v>5</v>
      </c>
      <c r="I3" s="195" t="s">
        <v>28</v>
      </c>
      <c r="J3" s="195"/>
      <c r="K3" s="195"/>
      <c r="L3" s="195"/>
      <c r="M3" s="195"/>
      <c r="N3" s="195"/>
      <c r="O3" s="195"/>
      <c r="P3" s="195"/>
      <c r="Q3" s="195"/>
      <c r="R3" s="195"/>
      <c r="S3" s="195"/>
      <c r="T3" s="195"/>
      <c r="U3" s="195"/>
      <c r="V3" s="195"/>
      <c r="W3" s="195"/>
      <c r="X3" s="195"/>
      <c r="Y3" s="195"/>
      <c r="Z3" s="195"/>
      <c r="AA3" s="195"/>
      <c r="AB3" s="195"/>
      <c r="AC3" s="195"/>
      <c r="AD3" s="195"/>
      <c r="AE3" s="195"/>
      <c r="AF3" s="199" t="s">
        <v>29</v>
      </c>
      <c r="AG3" s="199" t="s">
        <v>5</v>
      </c>
      <c r="AH3" s="195" t="s">
        <v>28</v>
      </c>
      <c r="AI3" s="195"/>
      <c r="AJ3" s="195"/>
      <c r="AK3" s="195"/>
      <c r="AL3" s="195"/>
      <c r="AM3" s="195"/>
      <c r="AN3" s="195"/>
      <c r="AO3" s="195"/>
      <c r="AP3" s="195"/>
      <c r="AQ3" s="195"/>
      <c r="AR3" s="195"/>
      <c r="AS3" s="195"/>
      <c r="AT3" s="195"/>
      <c r="AU3" s="195"/>
      <c r="AV3" s="195"/>
      <c r="AW3" s="195"/>
      <c r="AX3" s="195"/>
      <c r="AY3" s="195"/>
      <c r="AZ3" s="195"/>
      <c r="BA3" s="195"/>
      <c r="BB3" s="195"/>
      <c r="BC3" s="195"/>
      <c r="BD3" s="195"/>
      <c r="BE3" s="199" t="s">
        <v>29</v>
      </c>
    </row>
    <row r="4" ht="14.25" spans="1:57">
      <c r="A4" s="197"/>
      <c r="B4" s="197"/>
      <c r="C4" s="197"/>
      <c r="D4" s="198"/>
      <c r="E4" s="197"/>
      <c r="F4" s="197"/>
      <c r="G4" s="197"/>
      <c r="H4" s="199"/>
      <c r="I4" s="199" t="s">
        <v>30</v>
      </c>
      <c r="J4" s="195" t="s">
        <v>31</v>
      </c>
      <c r="K4" s="195"/>
      <c r="L4" s="195"/>
      <c r="M4" s="195"/>
      <c r="N4" s="196"/>
      <c r="O4" s="194" t="s">
        <v>32</v>
      </c>
      <c r="P4" s="195"/>
      <c r="Q4" s="195"/>
      <c r="R4" s="195"/>
      <c r="S4" s="196"/>
      <c r="T4" s="194" t="s">
        <v>33</v>
      </c>
      <c r="U4" s="195"/>
      <c r="V4" s="195"/>
      <c r="W4" s="195"/>
      <c r="X4" s="196"/>
      <c r="Y4" s="194" t="s">
        <v>34</v>
      </c>
      <c r="Z4" s="195"/>
      <c r="AA4" s="195"/>
      <c r="AB4" s="195"/>
      <c r="AC4" s="192" t="s">
        <v>35</v>
      </c>
      <c r="AD4" s="192" t="s">
        <v>36</v>
      </c>
      <c r="AE4" s="194" t="s">
        <v>37</v>
      </c>
      <c r="AF4" s="199"/>
      <c r="AG4" s="199"/>
      <c r="AH4" s="199" t="s">
        <v>30</v>
      </c>
      <c r="AI4" s="195" t="s">
        <v>31</v>
      </c>
      <c r="AJ4" s="195"/>
      <c r="AK4" s="195"/>
      <c r="AL4" s="195"/>
      <c r="AM4" s="196"/>
      <c r="AN4" s="194" t="s">
        <v>32</v>
      </c>
      <c r="AO4" s="195"/>
      <c r="AP4" s="195"/>
      <c r="AQ4" s="195"/>
      <c r="AR4" s="196"/>
      <c r="AS4" s="194" t="s">
        <v>33</v>
      </c>
      <c r="AT4" s="195"/>
      <c r="AU4" s="195"/>
      <c r="AV4" s="195"/>
      <c r="AW4" s="196"/>
      <c r="AX4" s="194" t="s">
        <v>34</v>
      </c>
      <c r="AY4" s="195"/>
      <c r="AZ4" s="195"/>
      <c r="BA4" s="195"/>
      <c r="BB4" s="192" t="s">
        <v>35</v>
      </c>
      <c r="BC4" s="192" t="s">
        <v>36</v>
      </c>
      <c r="BD4" s="194" t="s">
        <v>37</v>
      </c>
      <c r="BE4" s="199"/>
    </row>
    <row r="5" ht="14.25" spans="1:57">
      <c r="A5" s="200"/>
      <c r="B5" s="200"/>
      <c r="C5" s="200"/>
      <c r="D5" s="201"/>
      <c r="E5" s="200"/>
      <c r="F5" s="200"/>
      <c r="G5" s="200"/>
      <c r="H5" s="199"/>
      <c r="I5" s="199"/>
      <c r="J5" s="196" t="s">
        <v>9</v>
      </c>
      <c r="K5" s="196" t="s">
        <v>38</v>
      </c>
      <c r="L5" s="192" t="s">
        <v>39</v>
      </c>
      <c r="M5" s="192" t="s">
        <v>40</v>
      </c>
      <c r="N5" s="192" t="s">
        <v>41</v>
      </c>
      <c r="O5" s="196" t="s">
        <v>9</v>
      </c>
      <c r="P5" s="196" t="s">
        <v>38</v>
      </c>
      <c r="Q5" s="192" t="s">
        <v>39</v>
      </c>
      <c r="R5" s="192" t="s">
        <v>40</v>
      </c>
      <c r="S5" s="192" t="s">
        <v>41</v>
      </c>
      <c r="T5" s="196" t="s">
        <v>9</v>
      </c>
      <c r="U5" s="196" t="s">
        <v>38</v>
      </c>
      <c r="V5" s="192" t="s">
        <v>39</v>
      </c>
      <c r="W5" s="192" t="s">
        <v>40</v>
      </c>
      <c r="X5" s="192" t="s">
        <v>41</v>
      </c>
      <c r="Y5" s="192" t="s">
        <v>9</v>
      </c>
      <c r="Z5" s="192" t="s">
        <v>39</v>
      </c>
      <c r="AA5" s="192" t="s">
        <v>40</v>
      </c>
      <c r="AB5" s="199" t="s">
        <v>41</v>
      </c>
      <c r="AC5" s="197"/>
      <c r="AD5" s="197"/>
      <c r="AE5" s="202"/>
      <c r="AF5" s="199"/>
      <c r="AG5" s="199"/>
      <c r="AH5" s="199"/>
      <c r="AI5" s="196" t="s">
        <v>9</v>
      </c>
      <c r="AJ5" s="196" t="s">
        <v>38</v>
      </c>
      <c r="AK5" s="192" t="s">
        <v>39</v>
      </c>
      <c r="AL5" s="192" t="s">
        <v>40</v>
      </c>
      <c r="AM5" s="192" t="s">
        <v>41</v>
      </c>
      <c r="AN5" s="196" t="s">
        <v>9</v>
      </c>
      <c r="AO5" s="196" t="s">
        <v>38</v>
      </c>
      <c r="AP5" s="192" t="s">
        <v>39</v>
      </c>
      <c r="AQ5" s="192" t="s">
        <v>40</v>
      </c>
      <c r="AR5" s="192" t="s">
        <v>41</v>
      </c>
      <c r="AS5" s="196" t="s">
        <v>9</v>
      </c>
      <c r="AT5" s="196" t="s">
        <v>38</v>
      </c>
      <c r="AU5" s="192" t="s">
        <v>39</v>
      </c>
      <c r="AV5" s="192" t="s">
        <v>40</v>
      </c>
      <c r="AW5" s="192" t="s">
        <v>41</v>
      </c>
      <c r="AX5" s="192" t="s">
        <v>9</v>
      </c>
      <c r="AY5" s="192" t="s">
        <v>39</v>
      </c>
      <c r="AZ5" s="192" t="s">
        <v>40</v>
      </c>
      <c r="BA5" s="199" t="s">
        <v>41</v>
      </c>
      <c r="BB5" s="197"/>
      <c r="BC5" s="197"/>
      <c r="BD5" s="202"/>
      <c r="BE5" s="199"/>
    </row>
    <row r="6" ht="46.9" customHeight="1" spans="1:57">
      <c r="A6" s="203" t="s">
        <v>12</v>
      </c>
      <c r="B6" s="203"/>
      <c r="C6" s="203"/>
      <c r="D6" s="204" t="s">
        <v>42</v>
      </c>
      <c r="E6" s="203" t="s">
        <v>43</v>
      </c>
      <c r="F6" s="203" t="s">
        <v>44</v>
      </c>
      <c r="G6" s="203" t="s">
        <v>44</v>
      </c>
      <c r="H6" s="205"/>
      <c r="I6" s="205"/>
      <c r="J6" s="206" t="s">
        <v>45</v>
      </c>
      <c r="K6" s="207"/>
      <c r="L6" s="207"/>
      <c r="M6" s="207"/>
      <c r="N6" s="207"/>
      <c r="O6" s="207"/>
      <c r="P6" s="207"/>
      <c r="Q6" s="207"/>
      <c r="R6" s="207"/>
      <c r="S6" s="207"/>
      <c r="T6" s="207"/>
      <c r="U6" s="207"/>
      <c r="V6" s="207"/>
      <c r="W6" s="207"/>
      <c r="X6" s="207"/>
      <c r="Y6" s="207"/>
      <c r="Z6" s="207"/>
      <c r="AA6" s="207"/>
      <c r="AB6" s="207"/>
      <c r="AC6" s="207"/>
      <c r="AD6" s="207"/>
      <c r="AE6" s="207"/>
      <c r="AF6" s="208"/>
      <c r="AG6" s="205"/>
      <c r="AH6" s="205" t="s">
        <v>46</v>
      </c>
      <c r="AI6" s="206" t="s">
        <v>47</v>
      </c>
      <c r="AJ6" s="207"/>
      <c r="AK6" s="207"/>
      <c r="AL6" s="207"/>
      <c r="AM6" s="207"/>
      <c r="AN6" s="207"/>
      <c r="AO6" s="207"/>
      <c r="AP6" s="207"/>
      <c r="AQ6" s="207"/>
      <c r="AR6" s="207"/>
      <c r="AS6" s="207"/>
      <c r="AT6" s="207"/>
      <c r="AU6" s="207"/>
      <c r="AV6" s="207"/>
      <c r="AW6" s="207"/>
      <c r="AX6" s="207"/>
      <c r="AY6" s="207"/>
      <c r="AZ6" s="207"/>
      <c r="BA6" s="207"/>
      <c r="BB6" s="207"/>
      <c r="BC6" s="207"/>
      <c r="BD6" s="207"/>
      <c r="BE6" s="208"/>
    </row>
    <row r="7" ht="20.1" customHeight="1" spans="1:57">
      <c r="A7" s="194" t="s">
        <v>5</v>
      </c>
      <c r="B7" s="195"/>
      <c r="C7" s="195"/>
      <c r="D7" s="209"/>
      <c r="E7" s="196"/>
      <c r="F7" s="196"/>
      <c r="G7" s="196"/>
      <c r="H7" s="210">
        <f t="shared" ref="H7:AM7" si="0">SUM(H8:H530)</f>
        <v>2467002965.29</v>
      </c>
      <c r="I7" s="210">
        <f t="shared" si="0"/>
        <v>2265514048.88</v>
      </c>
      <c r="J7" s="210">
        <f t="shared" si="0"/>
        <v>158906600</v>
      </c>
      <c r="K7" s="210">
        <f t="shared" si="0"/>
        <v>152275000</v>
      </c>
      <c r="L7" s="210">
        <f t="shared" si="0"/>
        <v>3400000</v>
      </c>
      <c r="M7" s="210">
        <f t="shared" si="0"/>
        <v>1850000</v>
      </c>
      <c r="N7" s="210">
        <f t="shared" si="0"/>
        <v>1381600</v>
      </c>
      <c r="O7" s="210">
        <f t="shared" si="0"/>
        <v>742696542.58</v>
      </c>
      <c r="P7" s="210">
        <f t="shared" si="0"/>
        <v>497167252.57</v>
      </c>
      <c r="Q7" s="210">
        <f t="shared" si="0"/>
        <v>137342400.01</v>
      </c>
      <c r="R7" s="210">
        <f t="shared" si="0"/>
        <v>63983800</v>
      </c>
      <c r="S7" s="210">
        <f t="shared" si="0"/>
        <v>44203090</v>
      </c>
      <c r="T7" s="210">
        <f t="shared" si="0"/>
        <v>529708906.3</v>
      </c>
      <c r="U7" s="210">
        <f t="shared" si="0"/>
        <v>397315106.3</v>
      </c>
      <c r="V7" s="210">
        <f t="shared" si="0"/>
        <v>93893800</v>
      </c>
      <c r="W7" s="210">
        <f t="shared" si="0"/>
        <v>21490000</v>
      </c>
      <c r="X7" s="210">
        <f t="shared" si="0"/>
        <v>17010000</v>
      </c>
      <c r="Y7" s="210">
        <f t="shared" si="0"/>
        <v>509420000</v>
      </c>
      <c r="Z7" s="210">
        <f t="shared" si="0"/>
        <v>509420000</v>
      </c>
      <c r="AA7" s="210">
        <f t="shared" si="0"/>
        <v>0</v>
      </c>
      <c r="AB7" s="210">
        <f t="shared" si="0"/>
        <v>0</v>
      </c>
      <c r="AC7" s="210">
        <f t="shared" si="0"/>
        <v>73200000</v>
      </c>
      <c r="AD7" s="210">
        <f t="shared" si="0"/>
        <v>251582000</v>
      </c>
      <c r="AE7" s="210">
        <f t="shared" si="0"/>
        <v>0</v>
      </c>
      <c r="AF7" s="210">
        <f t="shared" si="0"/>
        <v>201488916.41</v>
      </c>
      <c r="AG7" s="210">
        <f t="shared" si="0"/>
        <v>2422799325.27</v>
      </c>
      <c r="AH7" s="210">
        <f t="shared" si="0"/>
        <v>2230661053.36</v>
      </c>
      <c r="AI7" s="210">
        <f t="shared" si="0"/>
        <v>158366168.81</v>
      </c>
      <c r="AJ7" s="210">
        <f t="shared" si="0"/>
        <v>151889122.22</v>
      </c>
      <c r="AK7" s="210">
        <f t="shared" si="0"/>
        <v>3400000</v>
      </c>
      <c r="AL7" s="210">
        <f t="shared" si="0"/>
        <v>1850000</v>
      </c>
      <c r="AM7" s="210">
        <f t="shared" si="0"/>
        <v>1227046.59</v>
      </c>
      <c r="AN7" s="210">
        <f t="shared" ref="AN7:BE7" si="1">SUM(AN8:AN530)</f>
        <v>726654219.73</v>
      </c>
      <c r="AO7" s="210">
        <f t="shared" si="1"/>
        <v>495683540.98</v>
      </c>
      <c r="AP7" s="210">
        <f t="shared" si="1"/>
        <v>132845616.51</v>
      </c>
      <c r="AQ7" s="210">
        <f t="shared" si="1"/>
        <v>63619316.39</v>
      </c>
      <c r="AR7" s="210">
        <f t="shared" si="1"/>
        <v>34505745.85</v>
      </c>
      <c r="AS7" s="210">
        <f t="shared" si="1"/>
        <v>511438664.82</v>
      </c>
      <c r="AT7" s="210">
        <f t="shared" si="1"/>
        <v>386620420.69</v>
      </c>
      <c r="AU7" s="210">
        <f t="shared" si="1"/>
        <v>86951077.33</v>
      </c>
      <c r="AV7" s="210">
        <f t="shared" si="1"/>
        <v>21328193.79</v>
      </c>
      <c r="AW7" s="210">
        <f t="shared" si="1"/>
        <v>16538973.01</v>
      </c>
      <c r="AX7" s="210">
        <f t="shared" si="1"/>
        <v>509420000</v>
      </c>
      <c r="AY7" s="210">
        <f t="shared" si="1"/>
        <v>509420000</v>
      </c>
      <c r="AZ7" s="210">
        <f t="shared" si="1"/>
        <v>0</v>
      </c>
      <c r="BA7" s="210">
        <f t="shared" si="1"/>
        <v>0</v>
      </c>
      <c r="BB7" s="210">
        <f t="shared" si="1"/>
        <v>73200000</v>
      </c>
      <c r="BC7" s="210">
        <f t="shared" si="1"/>
        <v>251582000</v>
      </c>
      <c r="BD7" s="210">
        <f t="shared" si="1"/>
        <v>0</v>
      </c>
      <c r="BE7" s="210">
        <f t="shared" si="1"/>
        <v>192138271.91</v>
      </c>
    </row>
    <row r="8" ht="20.1" customHeight="1" spans="1:57">
      <c r="A8" s="211">
        <v>1</v>
      </c>
      <c r="B8" s="212" t="s">
        <v>48</v>
      </c>
      <c r="C8" s="212" t="s">
        <v>49</v>
      </c>
      <c r="D8" s="213">
        <v>2013</v>
      </c>
      <c r="E8" s="213" t="s">
        <v>50</v>
      </c>
      <c r="F8" s="212" t="s">
        <v>51</v>
      </c>
      <c r="G8" s="212" t="s">
        <v>52</v>
      </c>
      <c r="H8" s="214">
        <f t="shared" ref="H8:H71" si="2">I8+AF8</f>
        <v>1020000</v>
      </c>
      <c r="I8" s="215">
        <f t="shared" ref="I8:I71" si="3">J8+O8+T8+Y8+AC8+AD8+AE8</f>
        <v>900000</v>
      </c>
      <c r="J8" s="216">
        <f t="shared" ref="J8:J71" si="4">K8+L8+M8+N8</f>
        <v>900000</v>
      </c>
      <c r="K8" s="217">
        <v>900000</v>
      </c>
      <c r="L8" s="217">
        <v>0</v>
      </c>
      <c r="M8" s="217">
        <v>0</v>
      </c>
      <c r="N8" s="217">
        <v>0</v>
      </c>
      <c r="O8" s="216">
        <f t="shared" ref="O8:O71" si="5">P8+Q8+R8+S8</f>
        <v>0</v>
      </c>
      <c r="P8" s="215">
        <v>0</v>
      </c>
      <c r="Q8" s="215">
        <v>0</v>
      </c>
      <c r="R8" s="215">
        <v>0</v>
      </c>
      <c r="S8" s="218">
        <v>0</v>
      </c>
      <c r="T8" s="216">
        <f t="shared" ref="T8:T71" si="6">U8+V8+W8+X8</f>
        <v>0</v>
      </c>
      <c r="U8" s="217">
        <v>0</v>
      </c>
      <c r="V8" s="217">
        <v>0</v>
      </c>
      <c r="W8" s="217">
        <v>0</v>
      </c>
      <c r="X8" s="217">
        <v>0</v>
      </c>
      <c r="Y8" s="219">
        <f t="shared" ref="Y8:Y71" si="7">Z8+AA8+AB8</f>
        <v>0</v>
      </c>
      <c r="Z8" s="215">
        <v>0</v>
      </c>
      <c r="AA8" s="215">
        <v>0</v>
      </c>
      <c r="AB8" s="215">
        <v>0</v>
      </c>
      <c r="AC8" s="215">
        <v>0</v>
      </c>
      <c r="AD8" s="215">
        <v>0</v>
      </c>
      <c r="AE8" s="215">
        <v>0</v>
      </c>
      <c r="AF8" s="217">
        <v>120000</v>
      </c>
      <c r="AG8" s="220">
        <f t="shared" ref="AG8:AG71" si="8">AH8+BE8</f>
        <v>1020000</v>
      </c>
      <c r="AH8" s="215">
        <f t="shared" ref="AH8:AH71" si="9">AI8+AN8+AS8+AX8+BB8+BC8+BD8</f>
        <v>900000</v>
      </c>
      <c r="AI8" s="219">
        <f t="shared" ref="AI8:AI71" si="10">AJ8+AK8+AL8+AM8</f>
        <v>900000</v>
      </c>
      <c r="AJ8" s="221">
        <v>900000</v>
      </c>
      <c r="AK8" s="215">
        <v>0</v>
      </c>
      <c r="AL8" s="215">
        <v>0</v>
      </c>
      <c r="AM8" s="215">
        <v>0</v>
      </c>
      <c r="AN8" s="219">
        <f t="shared" ref="AN8:AN71" si="11">AO8+AP8+AQ8+AR8</f>
        <v>0</v>
      </c>
      <c r="AO8" s="215">
        <v>0</v>
      </c>
      <c r="AP8" s="215">
        <v>0</v>
      </c>
      <c r="AQ8" s="215">
        <v>0</v>
      </c>
      <c r="AR8" s="215">
        <v>0</v>
      </c>
      <c r="AS8" s="219">
        <f t="shared" ref="AS8:AS71" si="12">AT8+AU8+AV8+AW8</f>
        <v>0</v>
      </c>
      <c r="AT8" s="215">
        <v>0</v>
      </c>
      <c r="AU8" s="215">
        <v>0</v>
      </c>
      <c r="AV8" s="215">
        <v>0</v>
      </c>
      <c r="AW8" s="215">
        <v>0</v>
      </c>
      <c r="AX8" s="219">
        <f t="shared" ref="AX8:AX71" si="13">AY8+AZ8+BA8</f>
        <v>0</v>
      </c>
      <c r="AY8" s="215">
        <v>0</v>
      </c>
      <c r="AZ8" s="215">
        <v>0</v>
      </c>
      <c r="BA8" s="215">
        <v>0</v>
      </c>
      <c r="BB8" s="215">
        <v>0</v>
      </c>
      <c r="BC8" s="215">
        <v>0</v>
      </c>
      <c r="BD8" s="215">
        <v>0</v>
      </c>
      <c r="BE8" s="217">
        <v>120000</v>
      </c>
    </row>
    <row r="9" ht="20.1" customHeight="1" spans="1:57">
      <c r="A9" s="211">
        <v>2</v>
      </c>
      <c r="B9" s="212" t="s">
        <v>48</v>
      </c>
      <c r="C9" s="212" t="s">
        <v>49</v>
      </c>
      <c r="D9" s="213">
        <v>2013</v>
      </c>
      <c r="E9" s="222" t="s">
        <v>53</v>
      </c>
      <c r="F9" s="212" t="s">
        <v>51</v>
      </c>
      <c r="G9" s="212" t="s">
        <v>51</v>
      </c>
      <c r="H9" s="214">
        <f t="shared" si="2"/>
        <v>830000</v>
      </c>
      <c r="I9" s="215">
        <f t="shared" si="3"/>
        <v>780000</v>
      </c>
      <c r="J9" s="216">
        <f t="shared" si="4"/>
        <v>780000</v>
      </c>
      <c r="K9" s="217">
        <v>780000</v>
      </c>
      <c r="L9" s="217">
        <v>0</v>
      </c>
      <c r="M9" s="217">
        <v>0</v>
      </c>
      <c r="N9" s="217">
        <v>0</v>
      </c>
      <c r="O9" s="216">
        <f t="shared" si="5"/>
        <v>0</v>
      </c>
      <c r="P9" s="215">
        <v>0</v>
      </c>
      <c r="Q9" s="215">
        <v>0</v>
      </c>
      <c r="R9" s="215">
        <v>0</v>
      </c>
      <c r="S9" s="218">
        <v>0</v>
      </c>
      <c r="T9" s="216">
        <f t="shared" si="6"/>
        <v>0</v>
      </c>
      <c r="U9" s="217">
        <v>0</v>
      </c>
      <c r="V9" s="217">
        <v>0</v>
      </c>
      <c r="W9" s="217">
        <v>0</v>
      </c>
      <c r="X9" s="217">
        <v>0</v>
      </c>
      <c r="Y9" s="219">
        <f t="shared" si="7"/>
        <v>0</v>
      </c>
      <c r="Z9" s="215">
        <v>0</v>
      </c>
      <c r="AA9" s="215">
        <v>0</v>
      </c>
      <c r="AB9" s="215">
        <v>0</v>
      </c>
      <c r="AC9" s="215">
        <v>0</v>
      </c>
      <c r="AD9" s="215">
        <v>0</v>
      </c>
      <c r="AE9" s="215">
        <v>0</v>
      </c>
      <c r="AF9" s="217">
        <v>50000</v>
      </c>
      <c r="AG9" s="220">
        <f t="shared" si="8"/>
        <v>780000</v>
      </c>
      <c r="AH9" s="215">
        <f t="shared" si="9"/>
        <v>780000</v>
      </c>
      <c r="AI9" s="219">
        <f t="shared" si="10"/>
        <v>780000</v>
      </c>
      <c r="AJ9" s="221">
        <v>780000</v>
      </c>
      <c r="AK9" s="215">
        <v>0</v>
      </c>
      <c r="AL9" s="215">
        <v>0</v>
      </c>
      <c r="AM9" s="215">
        <v>0</v>
      </c>
      <c r="AN9" s="219">
        <f t="shared" si="11"/>
        <v>0</v>
      </c>
      <c r="AO9" s="215">
        <v>0</v>
      </c>
      <c r="AP9" s="215">
        <v>0</v>
      </c>
      <c r="AQ9" s="215">
        <v>0</v>
      </c>
      <c r="AR9" s="215">
        <v>0</v>
      </c>
      <c r="AS9" s="219">
        <f t="shared" si="12"/>
        <v>0</v>
      </c>
      <c r="AT9" s="215">
        <v>0</v>
      </c>
      <c r="AU9" s="215">
        <v>0</v>
      </c>
      <c r="AV9" s="215">
        <v>0</v>
      </c>
      <c r="AW9" s="215">
        <v>0</v>
      </c>
      <c r="AX9" s="219">
        <f t="shared" si="13"/>
        <v>0</v>
      </c>
      <c r="AY9" s="215">
        <v>0</v>
      </c>
      <c r="AZ9" s="215">
        <v>0</v>
      </c>
      <c r="BA9" s="215">
        <v>0</v>
      </c>
      <c r="BB9" s="215">
        <v>0</v>
      </c>
      <c r="BC9" s="215">
        <v>0</v>
      </c>
      <c r="BD9" s="215">
        <v>0</v>
      </c>
      <c r="BE9" s="215">
        <v>0</v>
      </c>
    </row>
    <row r="10" ht="20.1" customHeight="1" spans="1:57">
      <c r="A10" s="211">
        <v>3</v>
      </c>
      <c r="B10" s="212" t="s">
        <v>48</v>
      </c>
      <c r="C10" s="212" t="s">
        <v>49</v>
      </c>
      <c r="D10" s="213">
        <v>2013</v>
      </c>
      <c r="E10" s="213" t="s">
        <v>54</v>
      </c>
      <c r="F10" s="212" t="s">
        <v>51</v>
      </c>
      <c r="G10" s="212" t="s">
        <v>51</v>
      </c>
      <c r="H10" s="214">
        <f t="shared" si="2"/>
        <v>600000</v>
      </c>
      <c r="I10" s="215">
        <f t="shared" si="3"/>
        <v>550000</v>
      </c>
      <c r="J10" s="216">
        <f t="shared" si="4"/>
        <v>550000</v>
      </c>
      <c r="K10" s="217">
        <v>550000</v>
      </c>
      <c r="L10" s="217">
        <v>0</v>
      </c>
      <c r="M10" s="217">
        <v>0</v>
      </c>
      <c r="N10" s="217">
        <v>0</v>
      </c>
      <c r="O10" s="216">
        <f t="shared" si="5"/>
        <v>0</v>
      </c>
      <c r="P10" s="215">
        <v>0</v>
      </c>
      <c r="Q10" s="215">
        <v>0</v>
      </c>
      <c r="R10" s="215">
        <v>0</v>
      </c>
      <c r="S10" s="218">
        <v>0</v>
      </c>
      <c r="T10" s="216">
        <f t="shared" si="6"/>
        <v>0</v>
      </c>
      <c r="U10" s="217">
        <v>0</v>
      </c>
      <c r="V10" s="217">
        <v>0</v>
      </c>
      <c r="W10" s="217">
        <v>0</v>
      </c>
      <c r="X10" s="217">
        <v>0</v>
      </c>
      <c r="Y10" s="219">
        <f t="shared" si="7"/>
        <v>0</v>
      </c>
      <c r="Z10" s="215">
        <v>0</v>
      </c>
      <c r="AA10" s="215">
        <v>0</v>
      </c>
      <c r="AB10" s="215">
        <v>0</v>
      </c>
      <c r="AC10" s="215">
        <v>0</v>
      </c>
      <c r="AD10" s="215">
        <v>0</v>
      </c>
      <c r="AE10" s="215">
        <v>0</v>
      </c>
      <c r="AF10" s="217">
        <v>50000</v>
      </c>
      <c r="AG10" s="220">
        <f t="shared" si="8"/>
        <v>550000</v>
      </c>
      <c r="AH10" s="215">
        <f t="shared" si="9"/>
        <v>550000</v>
      </c>
      <c r="AI10" s="219">
        <f t="shared" si="10"/>
        <v>550000</v>
      </c>
      <c r="AJ10" s="221">
        <v>550000</v>
      </c>
      <c r="AK10" s="215">
        <v>0</v>
      </c>
      <c r="AL10" s="215">
        <v>0</v>
      </c>
      <c r="AM10" s="215">
        <v>0</v>
      </c>
      <c r="AN10" s="219">
        <f t="shared" si="11"/>
        <v>0</v>
      </c>
      <c r="AO10" s="215">
        <v>0</v>
      </c>
      <c r="AP10" s="215">
        <v>0</v>
      </c>
      <c r="AQ10" s="215">
        <v>0</v>
      </c>
      <c r="AR10" s="215">
        <v>0</v>
      </c>
      <c r="AS10" s="219">
        <f t="shared" si="12"/>
        <v>0</v>
      </c>
      <c r="AT10" s="215">
        <v>0</v>
      </c>
      <c r="AU10" s="215">
        <v>0</v>
      </c>
      <c r="AV10" s="215">
        <v>0</v>
      </c>
      <c r="AW10" s="215">
        <v>0</v>
      </c>
      <c r="AX10" s="219">
        <f t="shared" si="13"/>
        <v>0</v>
      </c>
      <c r="AY10" s="215">
        <v>0</v>
      </c>
      <c r="AZ10" s="215">
        <v>0</v>
      </c>
      <c r="BA10" s="215">
        <v>0</v>
      </c>
      <c r="BB10" s="215">
        <v>0</v>
      </c>
      <c r="BC10" s="215">
        <v>0</v>
      </c>
      <c r="BD10" s="215">
        <v>0</v>
      </c>
      <c r="BE10" s="215">
        <v>0</v>
      </c>
    </row>
    <row r="11" ht="20.1" customHeight="1" spans="1:57">
      <c r="A11" s="211">
        <v>4</v>
      </c>
      <c r="B11" s="212" t="s">
        <v>48</v>
      </c>
      <c r="C11" s="212" t="s">
        <v>49</v>
      </c>
      <c r="D11" s="213">
        <v>2013</v>
      </c>
      <c r="E11" s="213" t="s">
        <v>55</v>
      </c>
      <c r="F11" s="212" t="s">
        <v>51</v>
      </c>
      <c r="G11" s="212" t="s">
        <v>52</v>
      </c>
      <c r="H11" s="214">
        <f t="shared" si="2"/>
        <v>580000</v>
      </c>
      <c r="I11" s="215">
        <f t="shared" si="3"/>
        <v>540000</v>
      </c>
      <c r="J11" s="216">
        <f t="shared" si="4"/>
        <v>540000</v>
      </c>
      <c r="K11" s="217">
        <v>540000</v>
      </c>
      <c r="L11" s="217">
        <v>0</v>
      </c>
      <c r="M11" s="217">
        <v>0</v>
      </c>
      <c r="N11" s="217">
        <v>0</v>
      </c>
      <c r="O11" s="216">
        <f t="shared" si="5"/>
        <v>0</v>
      </c>
      <c r="P11" s="215">
        <v>0</v>
      </c>
      <c r="Q11" s="215">
        <v>0</v>
      </c>
      <c r="R11" s="215">
        <v>0</v>
      </c>
      <c r="S11" s="218">
        <v>0</v>
      </c>
      <c r="T11" s="216">
        <f t="shared" si="6"/>
        <v>0</v>
      </c>
      <c r="U11" s="217">
        <v>0</v>
      </c>
      <c r="V11" s="217">
        <v>0</v>
      </c>
      <c r="W11" s="217">
        <v>0</v>
      </c>
      <c r="X11" s="217">
        <v>0</v>
      </c>
      <c r="Y11" s="219">
        <f t="shared" si="7"/>
        <v>0</v>
      </c>
      <c r="Z11" s="215">
        <v>0</v>
      </c>
      <c r="AA11" s="215">
        <v>0</v>
      </c>
      <c r="AB11" s="215">
        <v>0</v>
      </c>
      <c r="AC11" s="215">
        <v>0</v>
      </c>
      <c r="AD11" s="215">
        <v>0</v>
      </c>
      <c r="AE11" s="215">
        <v>0</v>
      </c>
      <c r="AF11" s="217">
        <v>40000</v>
      </c>
      <c r="AG11" s="220">
        <f t="shared" si="8"/>
        <v>580000</v>
      </c>
      <c r="AH11" s="215">
        <f t="shared" si="9"/>
        <v>540000</v>
      </c>
      <c r="AI11" s="219">
        <f t="shared" si="10"/>
        <v>540000</v>
      </c>
      <c r="AJ11" s="217">
        <v>540000</v>
      </c>
      <c r="AK11" s="217">
        <v>0</v>
      </c>
      <c r="AL11" s="217">
        <v>0</v>
      </c>
      <c r="AM11" s="217">
        <v>0</v>
      </c>
      <c r="AN11" s="219">
        <f t="shared" si="11"/>
        <v>0</v>
      </c>
      <c r="AO11" s="215">
        <v>0</v>
      </c>
      <c r="AP11" s="215">
        <v>0</v>
      </c>
      <c r="AQ11" s="215">
        <v>0</v>
      </c>
      <c r="AR11" s="215">
        <v>0</v>
      </c>
      <c r="AS11" s="219">
        <f t="shared" si="12"/>
        <v>0</v>
      </c>
      <c r="AT11" s="217">
        <v>0</v>
      </c>
      <c r="AU11" s="217">
        <v>0</v>
      </c>
      <c r="AV11" s="217">
        <v>0</v>
      </c>
      <c r="AW11" s="217">
        <v>0</v>
      </c>
      <c r="AX11" s="219">
        <f t="shared" si="13"/>
        <v>0</v>
      </c>
      <c r="AY11" s="215">
        <v>0</v>
      </c>
      <c r="AZ11" s="215">
        <v>0</v>
      </c>
      <c r="BA11" s="215">
        <v>0</v>
      </c>
      <c r="BB11" s="215">
        <v>0</v>
      </c>
      <c r="BC11" s="215">
        <v>0</v>
      </c>
      <c r="BD11" s="215">
        <v>0</v>
      </c>
      <c r="BE11" s="217">
        <v>40000</v>
      </c>
    </row>
    <row r="12" ht="20.1" customHeight="1" spans="1:57">
      <c r="A12" s="211">
        <v>5</v>
      </c>
      <c r="B12" s="212" t="s">
        <v>48</v>
      </c>
      <c r="C12" s="212" t="s">
        <v>49</v>
      </c>
      <c r="D12" s="213">
        <v>2013</v>
      </c>
      <c r="E12" s="213" t="s">
        <v>56</v>
      </c>
      <c r="F12" s="212" t="s">
        <v>51</v>
      </c>
      <c r="G12" s="212" t="s">
        <v>51</v>
      </c>
      <c r="H12" s="214">
        <f t="shared" si="2"/>
        <v>550000</v>
      </c>
      <c r="I12" s="215">
        <f t="shared" si="3"/>
        <v>500000</v>
      </c>
      <c r="J12" s="216">
        <f t="shared" si="4"/>
        <v>500000</v>
      </c>
      <c r="K12" s="217">
        <v>500000</v>
      </c>
      <c r="L12" s="217">
        <v>0</v>
      </c>
      <c r="M12" s="217">
        <v>0</v>
      </c>
      <c r="N12" s="217">
        <v>0</v>
      </c>
      <c r="O12" s="216">
        <f t="shared" si="5"/>
        <v>0</v>
      </c>
      <c r="P12" s="215">
        <v>0</v>
      </c>
      <c r="Q12" s="215">
        <v>0</v>
      </c>
      <c r="R12" s="215">
        <v>0</v>
      </c>
      <c r="S12" s="218">
        <v>0</v>
      </c>
      <c r="T12" s="216">
        <f t="shared" si="6"/>
        <v>0</v>
      </c>
      <c r="U12" s="217">
        <v>0</v>
      </c>
      <c r="V12" s="217">
        <v>0</v>
      </c>
      <c r="W12" s="217">
        <v>0</v>
      </c>
      <c r="X12" s="217">
        <v>0</v>
      </c>
      <c r="Y12" s="219">
        <f t="shared" si="7"/>
        <v>0</v>
      </c>
      <c r="Z12" s="215">
        <v>0</v>
      </c>
      <c r="AA12" s="215">
        <v>0</v>
      </c>
      <c r="AB12" s="215">
        <v>0</v>
      </c>
      <c r="AC12" s="215">
        <v>0</v>
      </c>
      <c r="AD12" s="215">
        <v>0</v>
      </c>
      <c r="AE12" s="215">
        <v>0</v>
      </c>
      <c r="AF12" s="217">
        <v>50000</v>
      </c>
      <c r="AG12" s="220">
        <f t="shared" si="8"/>
        <v>550000</v>
      </c>
      <c r="AH12" s="215">
        <f t="shared" si="9"/>
        <v>500000</v>
      </c>
      <c r="AI12" s="219">
        <f t="shared" si="10"/>
        <v>500000</v>
      </c>
      <c r="AJ12" s="220">
        <v>500000</v>
      </c>
      <c r="AK12" s="215">
        <v>0</v>
      </c>
      <c r="AL12" s="215">
        <v>0</v>
      </c>
      <c r="AM12" s="215">
        <v>0</v>
      </c>
      <c r="AN12" s="219">
        <f t="shared" si="11"/>
        <v>0</v>
      </c>
      <c r="AO12" s="215">
        <v>0</v>
      </c>
      <c r="AP12" s="215">
        <v>0</v>
      </c>
      <c r="AQ12" s="215">
        <v>0</v>
      </c>
      <c r="AR12" s="215">
        <v>0</v>
      </c>
      <c r="AS12" s="219">
        <f t="shared" si="12"/>
        <v>0</v>
      </c>
      <c r="AT12" s="215">
        <v>0</v>
      </c>
      <c r="AU12" s="215">
        <v>0</v>
      </c>
      <c r="AV12" s="215">
        <v>0</v>
      </c>
      <c r="AW12" s="215">
        <v>0</v>
      </c>
      <c r="AX12" s="219">
        <f t="shared" si="13"/>
        <v>0</v>
      </c>
      <c r="AY12" s="215">
        <v>0</v>
      </c>
      <c r="AZ12" s="215">
        <v>0</v>
      </c>
      <c r="BA12" s="215">
        <v>0</v>
      </c>
      <c r="BB12" s="215">
        <v>0</v>
      </c>
      <c r="BC12" s="215">
        <v>0</v>
      </c>
      <c r="BD12" s="215">
        <v>0</v>
      </c>
      <c r="BE12" s="215">
        <v>50000</v>
      </c>
    </row>
    <row r="13" ht="20.1" customHeight="1" spans="1:57">
      <c r="A13" s="211">
        <v>6</v>
      </c>
      <c r="B13" s="212" t="s">
        <v>48</v>
      </c>
      <c r="C13" s="212" t="s">
        <v>49</v>
      </c>
      <c r="D13" s="213">
        <v>2013</v>
      </c>
      <c r="E13" s="213" t="s">
        <v>57</v>
      </c>
      <c r="F13" s="212" t="s">
        <v>51</v>
      </c>
      <c r="G13" s="212" t="s">
        <v>51</v>
      </c>
      <c r="H13" s="214">
        <f t="shared" si="2"/>
        <v>480000</v>
      </c>
      <c r="I13" s="215">
        <f t="shared" si="3"/>
        <v>450000</v>
      </c>
      <c r="J13" s="216">
        <f t="shared" si="4"/>
        <v>450000</v>
      </c>
      <c r="K13" s="217">
        <v>450000</v>
      </c>
      <c r="L13" s="217">
        <v>0</v>
      </c>
      <c r="M13" s="217">
        <v>0</v>
      </c>
      <c r="N13" s="217">
        <v>0</v>
      </c>
      <c r="O13" s="216">
        <f t="shared" si="5"/>
        <v>0</v>
      </c>
      <c r="P13" s="215">
        <v>0</v>
      </c>
      <c r="Q13" s="215">
        <v>0</v>
      </c>
      <c r="R13" s="215">
        <v>0</v>
      </c>
      <c r="S13" s="218">
        <v>0</v>
      </c>
      <c r="T13" s="216">
        <f t="shared" si="6"/>
        <v>0</v>
      </c>
      <c r="U13" s="217">
        <v>0</v>
      </c>
      <c r="V13" s="217">
        <v>0</v>
      </c>
      <c r="W13" s="217">
        <v>0</v>
      </c>
      <c r="X13" s="217">
        <v>0</v>
      </c>
      <c r="Y13" s="219">
        <f t="shared" si="7"/>
        <v>0</v>
      </c>
      <c r="Z13" s="215">
        <v>0</v>
      </c>
      <c r="AA13" s="215">
        <v>0</v>
      </c>
      <c r="AB13" s="215">
        <v>0</v>
      </c>
      <c r="AC13" s="215">
        <v>0</v>
      </c>
      <c r="AD13" s="215">
        <v>0</v>
      </c>
      <c r="AE13" s="215">
        <v>0</v>
      </c>
      <c r="AF13" s="217">
        <v>30000</v>
      </c>
      <c r="AG13" s="220">
        <f t="shared" si="8"/>
        <v>450000</v>
      </c>
      <c r="AH13" s="215">
        <f t="shared" si="9"/>
        <v>450000</v>
      </c>
      <c r="AI13" s="219">
        <f t="shared" si="10"/>
        <v>450000</v>
      </c>
      <c r="AJ13" s="221">
        <v>450000</v>
      </c>
      <c r="AK13" s="215">
        <v>0</v>
      </c>
      <c r="AL13" s="215">
        <v>0</v>
      </c>
      <c r="AM13" s="215">
        <v>0</v>
      </c>
      <c r="AN13" s="219">
        <f t="shared" si="11"/>
        <v>0</v>
      </c>
      <c r="AO13" s="215">
        <v>0</v>
      </c>
      <c r="AP13" s="215">
        <v>0</v>
      </c>
      <c r="AQ13" s="215">
        <v>0</v>
      </c>
      <c r="AR13" s="215">
        <v>0</v>
      </c>
      <c r="AS13" s="219">
        <f t="shared" si="12"/>
        <v>0</v>
      </c>
      <c r="AT13" s="215">
        <v>0</v>
      </c>
      <c r="AU13" s="215">
        <v>0</v>
      </c>
      <c r="AV13" s="215">
        <v>0</v>
      </c>
      <c r="AW13" s="215">
        <v>0</v>
      </c>
      <c r="AX13" s="219">
        <f t="shared" si="13"/>
        <v>0</v>
      </c>
      <c r="AY13" s="215">
        <v>0</v>
      </c>
      <c r="AZ13" s="215">
        <v>0</v>
      </c>
      <c r="BA13" s="215">
        <v>0</v>
      </c>
      <c r="BB13" s="215">
        <v>0</v>
      </c>
      <c r="BC13" s="215">
        <v>0</v>
      </c>
      <c r="BD13" s="215">
        <v>0</v>
      </c>
      <c r="BE13" s="215">
        <v>0</v>
      </c>
    </row>
    <row r="14" ht="20.1" customHeight="1" spans="1:57">
      <c r="A14" s="211">
        <v>7</v>
      </c>
      <c r="B14" s="212" t="s">
        <v>48</v>
      </c>
      <c r="C14" s="212" t="s">
        <v>49</v>
      </c>
      <c r="D14" s="213">
        <v>2013</v>
      </c>
      <c r="E14" s="213" t="s">
        <v>58</v>
      </c>
      <c r="F14" s="212" t="s">
        <v>51</v>
      </c>
      <c r="G14" s="212" t="s">
        <v>51</v>
      </c>
      <c r="H14" s="214">
        <f t="shared" si="2"/>
        <v>500000</v>
      </c>
      <c r="I14" s="215">
        <f t="shared" si="3"/>
        <v>450000</v>
      </c>
      <c r="J14" s="216">
        <f t="shared" si="4"/>
        <v>450000</v>
      </c>
      <c r="K14" s="217">
        <v>450000</v>
      </c>
      <c r="L14" s="217">
        <v>0</v>
      </c>
      <c r="M14" s="217">
        <v>0</v>
      </c>
      <c r="N14" s="217">
        <v>0</v>
      </c>
      <c r="O14" s="216">
        <f t="shared" si="5"/>
        <v>0</v>
      </c>
      <c r="P14" s="215">
        <v>0</v>
      </c>
      <c r="Q14" s="215">
        <v>0</v>
      </c>
      <c r="R14" s="215">
        <v>0</v>
      </c>
      <c r="S14" s="218">
        <v>0</v>
      </c>
      <c r="T14" s="216">
        <f t="shared" si="6"/>
        <v>0</v>
      </c>
      <c r="U14" s="217">
        <v>0</v>
      </c>
      <c r="V14" s="217">
        <v>0</v>
      </c>
      <c r="W14" s="217">
        <v>0</v>
      </c>
      <c r="X14" s="217">
        <v>0</v>
      </c>
      <c r="Y14" s="219">
        <f t="shared" si="7"/>
        <v>0</v>
      </c>
      <c r="Z14" s="215">
        <v>0</v>
      </c>
      <c r="AA14" s="215">
        <v>0</v>
      </c>
      <c r="AB14" s="215">
        <v>0</v>
      </c>
      <c r="AC14" s="215">
        <v>0</v>
      </c>
      <c r="AD14" s="215">
        <v>0</v>
      </c>
      <c r="AE14" s="215">
        <v>0</v>
      </c>
      <c r="AF14" s="217">
        <v>50000</v>
      </c>
      <c r="AG14" s="220">
        <f t="shared" si="8"/>
        <v>450000</v>
      </c>
      <c r="AH14" s="215">
        <f t="shared" si="9"/>
        <v>450000</v>
      </c>
      <c r="AI14" s="219">
        <f t="shared" si="10"/>
        <v>450000</v>
      </c>
      <c r="AJ14" s="220">
        <v>450000</v>
      </c>
      <c r="AK14" s="215">
        <v>0</v>
      </c>
      <c r="AL14" s="215">
        <v>0</v>
      </c>
      <c r="AM14" s="215">
        <v>0</v>
      </c>
      <c r="AN14" s="219">
        <f t="shared" si="11"/>
        <v>0</v>
      </c>
      <c r="AO14" s="215">
        <v>0</v>
      </c>
      <c r="AP14" s="215">
        <v>0</v>
      </c>
      <c r="AQ14" s="215">
        <v>0</v>
      </c>
      <c r="AR14" s="215">
        <v>0</v>
      </c>
      <c r="AS14" s="219">
        <f t="shared" si="12"/>
        <v>0</v>
      </c>
      <c r="AT14" s="215">
        <v>0</v>
      </c>
      <c r="AU14" s="215">
        <v>0</v>
      </c>
      <c r="AV14" s="215">
        <v>0</v>
      </c>
      <c r="AW14" s="215">
        <v>0</v>
      </c>
      <c r="AX14" s="219">
        <f t="shared" si="13"/>
        <v>0</v>
      </c>
      <c r="AY14" s="215">
        <v>0</v>
      </c>
      <c r="AZ14" s="215">
        <v>0</v>
      </c>
      <c r="BA14" s="215">
        <v>0</v>
      </c>
      <c r="BB14" s="215">
        <v>0</v>
      </c>
      <c r="BC14" s="215">
        <v>0</v>
      </c>
      <c r="BD14" s="215">
        <v>0</v>
      </c>
      <c r="BE14" s="215">
        <v>0</v>
      </c>
    </row>
    <row r="15" ht="20.1" customHeight="1" spans="1:57">
      <c r="A15" s="211">
        <v>8</v>
      </c>
      <c r="B15" s="212" t="s">
        <v>48</v>
      </c>
      <c r="C15" s="212" t="s">
        <v>49</v>
      </c>
      <c r="D15" s="213">
        <v>2013</v>
      </c>
      <c r="E15" s="223" t="s">
        <v>59</v>
      </c>
      <c r="F15" s="212" t="s">
        <v>51</v>
      </c>
      <c r="G15" s="212" t="s">
        <v>51</v>
      </c>
      <c r="H15" s="214">
        <f t="shared" si="2"/>
        <v>510000</v>
      </c>
      <c r="I15" s="215">
        <f t="shared" si="3"/>
        <v>450000</v>
      </c>
      <c r="J15" s="216">
        <f t="shared" si="4"/>
        <v>450000</v>
      </c>
      <c r="K15" s="217">
        <v>450000</v>
      </c>
      <c r="L15" s="217">
        <v>0</v>
      </c>
      <c r="M15" s="217">
        <v>0</v>
      </c>
      <c r="N15" s="217">
        <v>0</v>
      </c>
      <c r="O15" s="216">
        <f t="shared" si="5"/>
        <v>0</v>
      </c>
      <c r="P15" s="215">
        <v>0</v>
      </c>
      <c r="Q15" s="215">
        <v>0</v>
      </c>
      <c r="R15" s="215">
        <v>0</v>
      </c>
      <c r="S15" s="218">
        <v>0</v>
      </c>
      <c r="T15" s="216">
        <f t="shared" si="6"/>
        <v>0</v>
      </c>
      <c r="U15" s="217">
        <v>0</v>
      </c>
      <c r="V15" s="217">
        <v>0</v>
      </c>
      <c r="W15" s="217">
        <v>0</v>
      </c>
      <c r="X15" s="217">
        <v>0</v>
      </c>
      <c r="Y15" s="219">
        <f t="shared" si="7"/>
        <v>0</v>
      </c>
      <c r="Z15" s="215">
        <v>0</v>
      </c>
      <c r="AA15" s="215">
        <v>0</v>
      </c>
      <c r="AB15" s="215">
        <v>0</v>
      </c>
      <c r="AC15" s="215">
        <v>0</v>
      </c>
      <c r="AD15" s="215">
        <v>0</v>
      </c>
      <c r="AE15" s="215">
        <v>0</v>
      </c>
      <c r="AF15" s="217">
        <v>60000</v>
      </c>
      <c r="AG15" s="220">
        <f t="shared" si="8"/>
        <v>450000</v>
      </c>
      <c r="AH15" s="215">
        <f t="shared" si="9"/>
        <v>450000</v>
      </c>
      <c r="AI15" s="219">
        <f t="shared" si="10"/>
        <v>450000</v>
      </c>
      <c r="AJ15" s="220">
        <v>450000</v>
      </c>
      <c r="AK15" s="215">
        <v>0</v>
      </c>
      <c r="AL15" s="215">
        <v>0</v>
      </c>
      <c r="AM15" s="215">
        <v>0</v>
      </c>
      <c r="AN15" s="219">
        <f t="shared" si="11"/>
        <v>0</v>
      </c>
      <c r="AO15" s="215">
        <v>0</v>
      </c>
      <c r="AP15" s="215">
        <v>0</v>
      </c>
      <c r="AQ15" s="215">
        <v>0</v>
      </c>
      <c r="AR15" s="215">
        <v>0</v>
      </c>
      <c r="AS15" s="219">
        <f t="shared" si="12"/>
        <v>0</v>
      </c>
      <c r="AT15" s="215">
        <v>0</v>
      </c>
      <c r="AU15" s="215">
        <v>0</v>
      </c>
      <c r="AV15" s="215">
        <v>0</v>
      </c>
      <c r="AW15" s="215">
        <v>0</v>
      </c>
      <c r="AX15" s="219">
        <f t="shared" si="13"/>
        <v>0</v>
      </c>
      <c r="AY15" s="215">
        <v>0</v>
      </c>
      <c r="AZ15" s="215">
        <v>0</v>
      </c>
      <c r="BA15" s="215">
        <v>0</v>
      </c>
      <c r="BB15" s="215">
        <v>0</v>
      </c>
      <c r="BC15" s="215">
        <v>0</v>
      </c>
      <c r="BD15" s="215">
        <v>0</v>
      </c>
      <c r="BE15" s="215">
        <v>0</v>
      </c>
    </row>
    <row r="16" ht="20.1" customHeight="1" spans="1:57">
      <c r="A16" s="211">
        <v>9</v>
      </c>
      <c r="B16" s="212" t="s">
        <v>48</v>
      </c>
      <c r="C16" s="212" t="s">
        <v>49</v>
      </c>
      <c r="D16" s="213">
        <v>2013</v>
      </c>
      <c r="E16" s="223" t="s">
        <v>60</v>
      </c>
      <c r="F16" s="212" t="s">
        <v>51</v>
      </c>
      <c r="G16" s="212" t="s">
        <v>51</v>
      </c>
      <c r="H16" s="214">
        <f t="shared" si="2"/>
        <v>510000</v>
      </c>
      <c r="I16" s="215">
        <f t="shared" si="3"/>
        <v>450000</v>
      </c>
      <c r="J16" s="216">
        <f t="shared" si="4"/>
        <v>450000</v>
      </c>
      <c r="K16" s="217">
        <v>450000</v>
      </c>
      <c r="L16" s="217">
        <v>0</v>
      </c>
      <c r="M16" s="217">
        <v>0</v>
      </c>
      <c r="N16" s="217">
        <v>0</v>
      </c>
      <c r="O16" s="216">
        <f t="shared" si="5"/>
        <v>0</v>
      </c>
      <c r="P16" s="215">
        <v>0</v>
      </c>
      <c r="Q16" s="215">
        <v>0</v>
      </c>
      <c r="R16" s="215">
        <v>0</v>
      </c>
      <c r="S16" s="218">
        <v>0</v>
      </c>
      <c r="T16" s="216">
        <f t="shared" si="6"/>
        <v>0</v>
      </c>
      <c r="U16" s="217">
        <v>0</v>
      </c>
      <c r="V16" s="217">
        <v>0</v>
      </c>
      <c r="W16" s="217">
        <v>0</v>
      </c>
      <c r="X16" s="217">
        <v>0</v>
      </c>
      <c r="Y16" s="219">
        <f t="shared" si="7"/>
        <v>0</v>
      </c>
      <c r="Z16" s="215">
        <v>0</v>
      </c>
      <c r="AA16" s="215">
        <v>0</v>
      </c>
      <c r="AB16" s="215">
        <v>0</v>
      </c>
      <c r="AC16" s="215">
        <v>0</v>
      </c>
      <c r="AD16" s="215">
        <v>0</v>
      </c>
      <c r="AE16" s="215">
        <v>0</v>
      </c>
      <c r="AF16" s="217">
        <v>60000</v>
      </c>
      <c r="AG16" s="220">
        <f t="shared" si="8"/>
        <v>450000</v>
      </c>
      <c r="AH16" s="215">
        <f t="shared" si="9"/>
        <v>450000</v>
      </c>
      <c r="AI16" s="219">
        <f t="shared" si="10"/>
        <v>450000</v>
      </c>
      <c r="AJ16" s="220">
        <v>450000</v>
      </c>
      <c r="AK16" s="215">
        <v>0</v>
      </c>
      <c r="AL16" s="215">
        <v>0</v>
      </c>
      <c r="AM16" s="215">
        <v>0</v>
      </c>
      <c r="AN16" s="219">
        <f t="shared" si="11"/>
        <v>0</v>
      </c>
      <c r="AO16" s="215">
        <v>0</v>
      </c>
      <c r="AP16" s="215">
        <v>0</v>
      </c>
      <c r="AQ16" s="215">
        <v>0</v>
      </c>
      <c r="AR16" s="215">
        <v>0</v>
      </c>
      <c r="AS16" s="219">
        <f t="shared" si="12"/>
        <v>0</v>
      </c>
      <c r="AT16" s="215">
        <v>0</v>
      </c>
      <c r="AU16" s="215">
        <v>0</v>
      </c>
      <c r="AV16" s="215">
        <v>0</v>
      </c>
      <c r="AW16" s="215">
        <v>0</v>
      </c>
      <c r="AX16" s="219">
        <f t="shared" si="13"/>
        <v>0</v>
      </c>
      <c r="AY16" s="215">
        <v>0</v>
      </c>
      <c r="AZ16" s="215">
        <v>0</v>
      </c>
      <c r="BA16" s="215">
        <v>0</v>
      </c>
      <c r="BB16" s="215">
        <v>0</v>
      </c>
      <c r="BC16" s="215">
        <v>0</v>
      </c>
      <c r="BD16" s="215">
        <v>0</v>
      </c>
      <c r="BE16" s="215">
        <v>0</v>
      </c>
    </row>
    <row r="17" ht="20.1" customHeight="1" spans="1:57">
      <c r="A17" s="211">
        <v>10</v>
      </c>
      <c r="B17" s="212" t="s">
        <v>48</v>
      </c>
      <c r="C17" s="212" t="s">
        <v>49</v>
      </c>
      <c r="D17" s="213">
        <v>2013</v>
      </c>
      <c r="E17" s="213" t="s">
        <v>61</v>
      </c>
      <c r="F17" s="212" t="s">
        <v>51</v>
      </c>
      <c r="G17" s="212" t="s">
        <v>51</v>
      </c>
      <c r="H17" s="214">
        <f t="shared" si="2"/>
        <v>450000</v>
      </c>
      <c r="I17" s="215">
        <f t="shared" si="3"/>
        <v>400000</v>
      </c>
      <c r="J17" s="216">
        <f t="shared" si="4"/>
        <v>400000</v>
      </c>
      <c r="K17" s="217">
        <v>400000</v>
      </c>
      <c r="L17" s="217">
        <v>0</v>
      </c>
      <c r="M17" s="217">
        <v>0</v>
      </c>
      <c r="N17" s="217">
        <v>0</v>
      </c>
      <c r="O17" s="216">
        <f t="shared" si="5"/>
        <v>0</v>
      </c>
      <c r="P17" s="215">
        <v>0</v>
      </c>
      <c r="Q17" s="215">
        <v>0</v>
      </c>
      <c r="R17" s="215">
        <v>0</v>
      </c>
      <c r="S17" s="218">
        <v>0</v>
      </c>
      <c r="T17" s="216">
        <f t="shared" si="6"/>
        <v>0</v>
      </c>
      <c r="U17" s="217">
        <v>0</v>
      </c>
      <c r="V17" s="217">
        <v>0</v>
      </c>
      <c r="W17" s="217">
        <v>0</v>
      </c>
      <c r="X17" s="217">
        <v>0</v>
      </c>
      <c r="Y17" s="219">
        <f t="shared" si="7"/>
        <v>0</v>
      </c>
      <c r="Z17" s="215">
        <v>0</v>
      </c>
      <c r="AA17" s="215">
        <v>0</v>
      </c>
      <c r="AB17" s="215">
        <v>0</v>
      </c>
      <c r="AC17" s="215">
        <v>0</v>
      </c>
      <c r="AD17" s="215">
        <v>0</v>
      </c>
      <c r="AE17" s="215">
        <v>0</v>
      </c>
      <c r="AF17" s="217">
        <v>50000</v>
      </c>
      <c r="AG17" s="220">
        <f t="shared" si="8"/>
        <v>400000</v>
      </c>
      <c r="AH17" s="215">
        <f t="shared" si="9"/>
        <v>400000</v>
      </c>
      <c r="AI17" s="219">
        <f t="shared" si="10"/>
        <v>400000</v>
      </c>
      <c r="AJ17" s="220">
        <v>400000</v>
      </c>
      <c r="AK17" s="215">
        <v>0</v>
      </c>
      <c r="AL17" s="215">
        <v>0</v>
      </c>
      <c r="AM17" s="215">
        <v>0</v>
      </c>
      <c r="AN17" s="219">
        <f t="shared" si="11"/>
        <v>0</v>
      </c>
      <c r="AO17" s="215">
        <v>0</v>
      </c>
      <c r="AP17" s="215">
        <v>0</v>
      </c>
      <c r="AQ17" s="215">
        <v>0</v>
      </c>
      <c r="AR17" s="215">
        <v>0</v>
      </c>
      <c r="AS17" s="219">
        <f t="shared" si="12"/>
        <v>0</v>
      </c>
      <c r="AT17" s="215">
        <v>0</v>
      </c>
      <c r="AU17" s="215">
        <v>0</v>
      </c>
      <c r="AV17" s="215">
        <v>0</v>
      </c>
      <c r="AW17" s="215">
        <v>0</v>
      </c>
      <c r="AX17" s="219">
        <f t="shared" si="13"/>
        <v>0</v>
      </c>
      <c r="AY17" s="215">
        <v>0</v>
      </c>
      <c r="AZ17" s="215">
        <v>0</v>
      </c>
      <c r="BA17" s="215">
        <v>0</v>
      </c>
      <c r="BB17" s="215">
        <v>0</v>
      </c>
      <c r="BC17" s="215">
        <v>0</v>
      </c>
      <c r="BD17" s="215">
        <v>0</v>
      </c>
      <c r="BE17" s="215">
        <v>0</v>
      </c>
    </row>
    <row r="18" ht="20.1" customHeight="1" spans="1:57">
      <c r="A18" s="211">
        <v>11</v>
      </c>
      <c r="B18" s="212" t="s">
        <v>48</v>
      </c>
      <c r="C18" s="212" t="s">
        <v>49</v>
      </c>
      <c r="D18" s="213">
        <v>2013</v>
      </c>
      <c r="E18" s="223" t="s">
        <v>62</v>
      </c>
      <c r="F18" s="212" t="s">
        <v>51</v>
      </c>
      <c r="G18" s="212" t="s">
        <v>51</v>
      </c>
      <c r="H18" s="214">
        <f t="shared" si="2"/>
        <v>400000</v>
      </c>
      <c r="I18" s="215">
        <f t="shared" si="3"/>
        <v>350000</v>
      </c>
      <c r="J18" s="216">
        <f t="shared" si="4"/>
        <v>350000</v>
      </c>
      <c r="K18" s="217">
        <v>350000</v>
      </c>
      <c r="L18" s="217">
        <v>0</v>
      </c>
      <c r="M18" s="217">
        <v>0</v>
      </c>
      <c r="N18" s="217">
        <v>0</v>
      </c>
      <c r="O18" s="216">
        <f t="shared" si="5"/>
        <v>0</v>
      </c>
      <c r="P18" s="215">
        <v>0</v>
      </c>
      <c r="Q18" s="215">
        <v>0</v>
      </c>
      <c r="R18" s="215">
        <v>0</v>
      </c>
      <c r="S18" s="218">
        <v>0</v>
      </c>
      <c r="T18" s="216">
        <f t="shared" si="6"/>
        <v>0</v>
      </c>
      <c r="U18" s="217">
        <v>0</v>
      </c>
      <c r="V18" s="217">
        <v>0</v>
      </c>
      <c r="W18" s="217">
        <v>0</v>
      </c>
      <c r="X18" s="217">
        <v>0</v>
      </c>
      <c r="Y18" s="219">
        <f t="shared" si="7"/>
        <v>0</v>
      </c>
      <c r="Z18" s="215">
        <v>0</v>
      </c>
      <c r="AA18" s="215">
        <v>0</v>
      </c>
      <c r="AB18" s="215">
        <v>0</v>
      </c>
      <c r="AC18" s="215">
        <v>0</v>
      </c>
      <c r="AD18" s="215">
        <v>0</v>
      </c>
      <c r="AE18" s="215">
        <v>0</v>
      </c>
      <c r="AF18" s="217">
        <v>50000</v>
      </c>
      <c r="AG18" s="220">
        <f t="shared" si="8"/>
        <v>350000</v>
      </c>
      <c r="AH18" s="215">
        <f t="shared" si="9"/>
        <v>350000</v>
      </c>
      <c r="AI18" s="219">
        <f t="shared" si="10"/>
        <v>350000</v>
      </c>
      <c r="AJ18" s="220">
        <v>350000</v>
      </c>
      <c r="AK18" s="215">
        <v>0</v>
      </c>
      <c r="AL18" s="215">
        <v>0</v>
      </c>
      <c r="AM18" s="215">
        <v>0</v>
      </c>
      <c r="AN18" s="219">
        <f t="shared" si="11"/>
        <v>0</v>
      </c>
      <c r="AO18" s="215">
        <v>0</v>
      </c>
      <c r="AP18" s="215">
        <v>0</v>
      </c>
      <c r="AQ18" s="215">
        <v>0</v>
      </c>
      <c r="AR18" s="215">
        <v>0</v>
      </c>
      <c r="AS18" s="219">
        <f t="shared" si="12"/>
        <v>0</v>
      </c>
      <c r="AT18" s="215">
        <v>0</v>
      </c>
      <c r="AU18" s="215">
        <v>0</v>
      </c>
      <c r="AV18" s="215">
        <v>0</v>
      </c>
      <c r="AW18" s="215">
        <v>0</v>
      </c>
      <c r="AX18" s="219">
        <f t="shared" si="13"/>
        <v>0</v>
      </c>
      <c r="AY18" s="215">
        <v>0</v>
      </c>
      <c r="AZ18" s="215">
        <v>0</v>
      </c>
      <c r="BA18" s="215">
        <v>0</v>
      </c>
      <c r="BB18" s="215">
        <v>0</v>
      </c>
      <c r="BC18" s="215">
        <v>0</v>
      </c>
      <c r="BD18" s="215">
        <v>0</v>
      </c>
      <c r="BE18" s="215">
        <v>0</v>
      </c>
    </row>
    <row r="19" ht="20.1" customHeight="1" spans="1:57">
      <c r="A19" s="211">
        <v>12</v>
      </c>
      <c r="B19" s="212" t="s">
        <v>48</v>
      </c>
      <c r="C19" s="212" t="s">
        <v>49</v>
      </c>
      <c r="D19" s="213">
        <v>2013</v>
      </c>
      <c r="E19" s="223" t="s">
        <v>63</v>
      </c>
      <c r="F19" s="212" t="s">
        <v>51</v>
      </c>
      <c r="G19" s="212" t="s">
        <v>51</v>
      </c>
      <c r="H19" s="214">
        <f t="shared" si="2"/>
        <v>490000</v>
      </c>
      <c r="I19" s="215">
        <f t="shared" si="3"/>
        <v>250000</v>
      </c>
      <c r="J19" s="216">
        <f t="shared" si="4"/>
        <v>250000</v>
      </c>
      <c r="K19" s="217">
        <v>0</v>
      </c>
      <c r="L19" s="217">
        <v>0</v>
      </c>
      <c r="M19" s="217">
        <v>250000</v>
      </c>
      <c r="N19" s="217">
        <v>0</v>
      </c>
      <c r="O19" s="216">
        <f t="shared" si="5"/>
        <v>0</v>
      </c>
      <c r="P19" s="215">
        <v>0</v>
      </c>
      <c r="Q19" s="215">
        <v>0</v>
      </c>
      <c r="R19" s="215">
        <v>0</v>
      </c>
      <c r="S19" s="218">
        <v>0</v>
      </c>
      <c r="T19" s="216">
        <f t="shared" si="6"/>
        <v>0</v>
      </c>
      <c r="U19" s="217">
        <v>0</v>
      </c>
      <c r="V19" s="217">
        <v>0</v>
      </c>
      <c r="W19" s="217">
        <v>0</v>
      </c>
      <c r="X19" s="217">
        <v>0</v>
      </c>
      <c r="Y19" s="219">
        <f t="shared" si="7"/>
        <v>0</v>
      </c>
      <c r="Z19" s="215">
        <v>0</v>
      </c>
      <c r="AA19" s="215">
        <v>0</v>
      </c>
      <c r="AB19" s="215">
        <v>0</v>
      </c>
      <c r="AC19" s="215">
        <v>0</v>
      </c>
      <c r="AD19" s="215">
        <v>0</v>
      </c>
      <c r="AE19" s="215">
        <v>0</v>
      </c>
      <c r="AF19" s="217">
        <v>240000</v>
      </c>
      <c r="AG19" s="220">
        <f t="shared" si="8"/>
        <v>250000</v>
      </c>
      <c r="AH19" s="215">
        <f t="shared" si="9"/>
        <v>250000</v>
      </c>
      <c r="AI19" s="219">
        <f t="shared" si="10"/>
        <v>250000</v>
      </c>
      <c r="AJ19" s="221">
        <v>0</v>
      </c>
      <c r="AK19" s="215">
        <v>0</v>
      </c>
      <c r="AL19" s="215">
        <v>250000</v>
      </c>
      <c r="AM19" s="215">
        <v>0</v>
      </c>
      <c r="AN19" s="219">
        <f t="shared" si="11"/>
        <v>0</v>
      </c>
      <c r="AO19" s="215">
        <v>0</v>
      </c>
      <c r="AP19" s="215">
        <v>0</v>
      </c>
      <c r="AQ19" s="215">
        <v>0</v>
      </c>
      <c r="AR19" s="215">
        <v>0</v>
      </c>
      <c r="AS19" s="219">
        <f t="shared" si="12"/>
        <v>0</v>
      </c>
      <c r="AT19" s="215">
        <v>0</v>
      </c>
      <c r="AU19" s="215">
        <v>0</v>
      </c>
      <c r="AV19" s="215">
        <v>0</v>
      </c>
      <c r="AW19" s="215">
        <v>0</v>
      </c>
      <c r="AX19" s="219">
        <f t="shared" si="13"/>
        <v>0</v>
      </c>
      <c r="AY19" s="215">
        <v>0</v>
      </c>
      <c r="AZ19" s="215">
        <v>0</v>
      </c>
      <c r="BA19" s="215">
        <v>0</v>
      </c>
      <c r="BB19" s="215">
        <v>0</v>
      </c>
      <c r="BC19" s="215">
        <v>0</v>
      </c>
      <c r="BD19" s="215">
        <v>0</v>
      </c>
      <c r="BE19" s="215">
        <v>0</v>
      </c>
    </row>
    <row r="20" ht="20.1" customHeight="1" spans="1:57">
      <c r="A20" s="211">
        <v>13</v>
      </c>
      <c r="B20" s="212" t="s">
        <v>48</v>
      </c>
      <c r="C20" s="212" t="s">
        <v>49</v>
      </c>
      <c r="D20" s="213">
        <v>2013</v>
      </c>
      <c r="E20" s="213" t="s">
        <v>64</v>
      </c>
      <c r="F20" s="212" t="s">
        <v>51</v>
      </c>
      <c r="G20" s="212" t="s">
        <v>51</v>
      </c>
      <c r="H20" s="214">
        <f t="shared" si="2"/>
        <v>270000</v>
      </c>
      <c r="I20" s="215">
        <f t="shared" si="3"/>
        <v>220000</v>
      </c>
      <c r="J20" s="216">
        <f t="shared" si="4"/>
        <v>220000</v>
      </c>
      <c r="K20" s="217">
        <v>220000</v>
      </c>
      <c r="L20" s="217">
        <v>0</v>
      </c>
      <c r="M20" s="217">
        <v>0</v>
      </c>
      <c r="N20" s="217">
        <v>0</v>
      </c>
      <c r="O20" s="216">
        <f t="shared" si="5"/>
        <v>0</v>
      </c>
      <c r="P20" s="215">
        <v>0</v>
      </c>
      <c r="Q20" s="215">
        <v>0</v>
      </c>
      <c r="R20" s="215">
        <v>0</v>
      </c>
      <c r="S20" s="218">
        <v>0</v>
      </c>
      <c r="T20" s="216">
        <f t="shared" si="6"/>
        <v>0</v>
      </c>
      <c r="U20" s="217">
        <v>0</v>
      </c>
      <c r="V20" s="217">
        <v>0</v>
      </c>
      <c r="W20" s="217">
        <v>0</v>
      </c>
      <c r="X20" s="217">
        <v>0</v>
      </c>
      <c r="Y20" s="219">
        <f t="shared" si="7"/>
        <v>0</v>
      </c>
      <c r="Z20" s="215">
        <v>0</v>
      </c>
      <c r="AA20" s="215">
        <v>0</v>
      </c>
      <c r="AB20" s="215">
        <v>0</v>
      </c>
      <c r="AC20" s="215">
        <v>0</v>
      </c>
      <c r="AD20" s="215">
        <v>0</v>
      </c>
      <c r="AE20" s="215">
        <v>0</v>
      </c>
      <c r="AF20" s="217">
        <v>50000</v>
      </c>
      <c r="AG20" s="220">
        <f t="shared" si="8"/>
        <v>220000</v>
      </c>
      <c r="AH20" s="215">
        <f t="shared" si="9"/>
        <v>220000</v>
      </c>
      <c r="AI20" s="219">
        <f t="shared" si="10"/>
        <v>220000</v>
      </c>
      <c r="AJ20" s="220">
        <v>220000</v>
      </c>
      <c r="AK20" s="215">
        <v>0</v>
      </c>
      <c r="AL20" s="215">
        <v>0</v>
      </c>
      <c r="AM20" s="215">
        <v>0</v>
      </c>
      <c r="AN20" s="219">
        <f t="shared" si="11"/>
        <v>0</v>
      </c>
      <c r="AO20" s="215">
        <v>0</v>
      </c>
      <c r="AP20" s="215">
        <v>0</v>
      </c>
      <c r="AQ20" s="215">
        <v>0</v>
      </c>
      <c r="AR20" s="215">
        <v>0</v>
      </c>
      <c r="AS20" s="219">
        <f t="shared" si="12"/>
        <v>0</v>
      </c>
      <c r="AT20" s="215">
        <v>0</v>
      </c>
      <c r="AU20" s="215">
        <v>0</v>
      </c>
      <c r="AV20" s="215">
        <v>0</v>
      </c>
      <c r="AW20" s="215">
        <v>0</v>
      </c>
      <c r="AX20" s="219">
        <f t="shared" si="13"/>
        <v>0</v>
      </c>
      <c r="AY20" s="215">
        <v>0</v>
      </c>
      <c r="AZ20" s="215">
        <v>0</v>
      </c>
      <c r="BA20" s="215">
        <v>0</v>
      </c>
      <c r="BB20" s="215">
        <v>0</v>
      </c>
      <c r="BC20" s="215">
        <v>0</v>
      </c>
      <c r="BD20" s="215">
        <v>0</v>
      </c>
      <c r="BE20" s="215">
        <v>0</v>
      </c>
    </row>
    <row r="21" ht="20.1" customHeight="1" spans="1:57">
      <c r="A21" s="211">
        <v>14</v>
      </c>
      <c r="B21" s="212" t="s">
        <v>48</v>
      </c>
      <c r="C21" s="212" t="s">
        <v>49</v>
      </c>
      <c r="D21" s="213">
        <v>2013</v>
      </c>
      <c r="E21" s="213" t="s">
        <v>65</v>
      </c>
      <c r="F21" s="212" t="s">
        <v>51</v>
      </c>
      <c r="G21" s="212" t="s">
        <v>51</v>
      </c>
      <c r="H21" s="214">
        <f t="shared" si="2"/>
        <v>260000</v>
      </c>
      <c r="I21" s="215">
        <f t="shared" si="3"/>
        <v>200000</v>
      </c>
      <c r="J21" s="216">
        <f t="shared" si="4"/>
        <v>200000</v>
      </c>
      <c r="K21" s="217">
        <v>200000</v>
      </c>
      <c r="L21" s="217">
        <v>0</v>
      </c>
      <c r="M21" s="217">
        <v>0</v>
      </c>
      <c r="N21" s="217">
        <v>0</v>
      </c>
      <c r="O21" s="216">
        <f t="shared" si="5"/>
        <v>0</v>
      </c>
      <c r="P21" s="215">
        <v>0</v>
      </c>
      <c r="Q21" s="215">
        <v>0</v>
      </c>
      <c r="R21" s="215">
        <v>0</v>
      </c>
      <c r="S21" s="218">
        <v>0</v>
      </c>
      <c r="T21" s="216">
        <f t="shared" si="6"/>
        <v>0</v>
      </c>
      <c r="U21" s="217">
        <v>0</v>
      </c>
      <c r="V21" s="217">
        <v>0</v>
      </c>
      <c r="W21" s="217">
        <v>0</v>
      </c>
      <c r="X21" s="217">
        <v>0</v>
      </c>
      <c r="Y21" s="219">
        <f t="shared" si="7"/>
        <v>0</v>
      </c>
      <c r="Z21" s="215">
        <v>0</v>
      </c>
      <c r="AA21" s="215">
        <v>0</v>
      </c>
      <c r="AB21" s="215">
        <v>0</v>
      </c>
      <c r="AC21" s="215">
        <v>0</v>
      </c>
      <c r="AD21" s="215">
        <v>0</v>
      </c>
      <c r="AE21" s="215">
        <v>0</v>
      </c>
      <c r="AF21" s="217">
        <v>60000</v>
      </c>
      <c r="AG21" s="220">
        <f t="shared" si="8"/>
        <v>200000</v>
      </c>
      <c r="AH21" s="215">
        <f t="shared" si="9"/>
        <v>200000</v>
      </c>
      <c r="AI21" s="219">
        <f t="shared" si="10"/>
        <v>200000</v>
      </c>
      <c r="AJ21" s="221">
        <v>200000</v>
      </c>
      <c r="AK21" s="215">
        <v>0</v>
      </c>
      <c r="AL21" s="215">
        <v>0</v>
      </c>
      <c r="AM21" s="215">
        <v>0</v>
      </c>
      <c r="AN21" s="219">
        <f t="shared" si="11"/>
        <v>0</v>
      </c>
      <c r="AO21" s="215">
        <v>0</v>
      </c>
      <c r="AP21" s="215">
        <v>0</v>
      </c>
      <c r="AQ21" s="215">
        <v>0</v>
      </c>
      <c r="AR21" s="215">
        <v>0</v>
      </c>
      <c r="AS21" s="219">
        <f t="shared" si="12"/>
        <v>0</v>
      </c>
      <c r="AT21" s="215">
        <v>0</v>
      </c>
      <c r="AU21" s="215">
        <v>0</v>
      </c>
      <c r="AV21" s="215">
        <v>0</v>
      </c>
      <c r="AW21" s="215">
        <v>0</v>
      </c>
      <c r="AX21" s="219">
        <f t="shared" si="13"/>
        <v>0</v>
      </c>
      <c r="AY21" s="215">
        <v>0</v>
      </c>
      <c r="AZ21" s="215">
        <v>0</v>
      </c>
      <c r="BA21" s="215">
        <v>0</v>
      </c>
      <c r="BB21" s="215">
        <v>0</v>
      </c>
      <c r="BC21" s="215">
        <v>0</v>
      </c>
      <c r="BD21" s="215">
        <v>0</v>
      </c>
      <c r="BE21" s="215">
        <v>0</v>
      </c>
    </row>
    <row r="22" ht="20.1" customHeight="1" spans="1:57">
      <c r="A22" s="211">
        <v>15</v>
      </c>
      <c r="B22" s="212" t="s">
        <v>48</v>
      </c>
      <c r="C22" s="212" t="s">
        <v>49</v>
      </c>
      <c r="D22" s="213">
        <v>2013</v>
      </c>
      <c r="E22" s="223" t="s">
        <v>66</v>
      </c>
      <c r="F22" s="212" t="s">
        <v>51</v>
      </c>
      <c r="G22" s="212" t="s">
        <v>51</v>
      </c>
      <c r="H22" s="214">
        <f t="shared" si="2"/>
        <v>220000</v>
      </c>
      <c r="I22" s="215">
        <f t="shared" si="3"/>
        <v>200000</v>
      </c>
      <c r="J22" s="216">
        <f t="shared" si="4"/>
        <v>200000</v>
      </c>
      <c r="K22" s="217">
        <v>200000</v>
      </c>
      <c r="L22" s="217">
        <v>0</v>
      </c>
      <c r="M22" s="217">
        <v>0</v>
      </c>
      <c r="N22" s="217">
        <v>0</v>
      </c>
      <c r="O22" s="216">
        <f t="shared" si="5"/>
        <v>0</v>
      </c>
      <c r="P22" s="215">
        <v>0</v>
      </c>
      <c r="Q22" s="215">
        <v>0</v>
      </c>
      <c r="R22" s="215">
        <v>0</v>
      </c>
      <c r="S22" s="218">
        <v>0</v>
      </c>
      <c r="T22" s="216">
        <f t="shared" si="6"/>
        <v>0</v>
      </c>
      <c r="U22" s="217">
        <v>0</v>
      </c>
      <c r="V22" s="217">
        <v>0</v>
      </c>
      <c r="W22" s="217">
        <v>0</v>
      </c>
      <c r="X22" s="217">
        <v>0</v>
      </c>
      <c r="Y22" s="219">
        <f t="shared" si="7"/>
        <v>0</v>
      </c>
      <c r="Z22" s="215">
        <v>0</v>
      </c>
      <c r="AA22" s="215">
        <v>0</v>
      </c>
      <c r="AB22" s="215">
        <v>0</v>
      </c>
      <c r="AC22" s="215">
        <v>0</v>
      </c>
      <c r="AD22" s="215">
        <v>0</v>
      </c>
      <c r="AE22" s="215">
        <v>0</v>
      </c>
      <c r="AF22" s="217">
        <v>20000</v>
      </c>
      <c r="AG22" s="220">
        <f t="shared" si="8"/>
        <v>220000</v>
      </c>
      <c r="AH22" s="215">
        <f t="shared" si="9"/>
        <v>200000</v>
      </c>
      <c r="AI22" s="219">
        <f t="shared" si="10"/>
        <v>200000</v>
      </c>
      <c r="AJ22" s="220">
        <v>200000</v>
      </c>
      <c r="AK22" s="215">
        <v>0</v>
      </c>
      <c r="AL22" s="215">
        <v>0</v>
      </c>
      <c r="AM22" s="215">
        <v>0</v>
      </c>
      <c r="AN22" s="219">
        <f t="shared" si="11"/>
        <v>0</v>
      </c>
      <c r="AO22" s="215">
        <v>0</v>
      </c>
      <c r="AP22" s="215">
        <v>0</v>
      </c>
      <c r="AQ22" s="215">
        <v>0</v>
      </c>
      <c r="AR22" s="215">
        <v>0</v>
      </c>
      <c r="AS22" s="219">
        <f t="shared" si="12"/>
        <v>0</v>
      </c>
      <c r="AT22" s="215">
        <v>0</v>
      </c>
      <c r="AU22" s="215">
        <v>0</v>
      </c>
      <c r="AV22" s="215">
        <v>0</v>
      </c>
      <c r="AW22" s="215">
        <v>0</v>
      </c>
      <c r="AX22" s="219">
        <f t="shared" si="13"/>
        <v>0</v>
      </c>
      <c r="AY22" s="215">
        <v>0</v>
      </c>
      <c r="AZ22" s="215">
        <v>0</v>
      </c>
      <c r="BA22" s="215">
        <v>0</v>
      </c>
      <c r="BB22" s="215">
        <v>0</v>
      </c>
      <c r="BC22" s="215">
        <v>0</v>
      </c>
      <c r="BD22" s="215">
        <v>0</v>
      </c>
      <c r="BE22" s="215">
        <v>20000</v>
      </c>
    </row>
    <row r="23" ht="20.1" customHeight="1" spans="1:57">
      <c r="A23" s="211">
        <v>16</v>
      </c>
      <c r="B23" s="212" t="s">
        <v>48</v>
      </c>
      <c r="C23" s="212" t="s">
        <v>49</v>
      </c>
      <c r="D23" s="213">
        <v>2013</v>
      </c>
      <c r="E23" s="223" t="s">
        <v>67</v>
      </c>
      <c r="F23" s="212" t="s">
        <v>51</v>
      </c>
      <c r="G23" s="212" t="s">
        <v>51</v>
      </c>
      <c r="H23" s="214">
        <f t="shared" si="2"/>
        <v>170000</v>
      </c>
      <c r="I23" s="215">
        <f t="shared" si="3"/>
        <v>150000</v>
      </c>
      <c r="J23" s="216">
        <f t="shared" si="4"/>
        <v>150000</v>
      </c>
      <c r="K23" s="217">
        <v>150000</v>
      </c>
      <c r="L23" s="217">
        <v>0</v>
      </c>
      <c r="M23" s="217">
        <v>0</v>
      </c>
      <c r="N23" s="217">
        <v>0</v>
      </c>
      <c r="O23" s="216">
        <f t="shared" si="5"/>
        <v>0</v>
      </c>
      <c r="P23" s="215">
        <v>0</v>
      </c>
      <c r="Q23" s="215">
        <v>0</v>
      </c>
      <c r="R23" s="215">
        <v>0</v>
      </c>
      <c r="S23" s="218">
        <v>0</v>
      </c>
      <c r="T23" s="216">
        <f t="shared" si="6"/>
        <v>0</v>
      </c>
      <c r="U23" s="217">
        <v>0</v>
      </c>
      <c r="V23" s="217">
        <v>0</v>
      </c>
      <c r="W23" s="217">
        <v>0</v>
      </c>
      <c r="X23" s="217">
        <v>0</v>
      </c>
      <c r="Y23" s="219">
        <f t="shared" si="7"/>
        <v>0</v>
      </c>
      <c r="Z23" s="215">
        <v>0</v>
      </c>
      <c r="AA23" s="215">
        <v>0</v>
      </c>
      <c r="AB23" s="215">
        <v>0</v>
      </c>
      <c r="AC23" s="215">
        <v>0</v>
      </c>
      <c r="AD23" s="215">
        <v>0</v>
      </c>
      <c r="AE23" s="215">
        <v>0</v>
      </c>
      <c r="AF23" s="217">
        <v>20000</v>
      </c>
      <c r="AG23" s="220">
        <f t="shared" si="8"/>
        <v>150000</v>
      </c>
      <c r="AH23" s="215">
        <f t="shared" si="9"/>
        <v>150000</v>
      </c>
      <c r="AI23" s="219">
        <f t="shared" si="10"/>
        <v>150000</v>
      </c>
      <c r="AJ23" s="221">
        <v>150000</v>
      </c>
      <c r="AK23" s="215">
        <v>0</v>
      </c>
      <c r="AL23" s="215">
        <v>0</v>
      </c>
      <c r="AM23" s="215">
        <v>0</v>
      </c>
      <c r="AN23" s="219">
        <f t="shared" si="11"/>
        <v>0</v>
      </c>
      <c r="AO23" s="215">
        <v>0</v>
      </c>
      <c r="AP23" s="215">
        <v>0</v>
      </c>
      <c r="AQ23" s="215">
        <v>0</v>
      </c>
      <c r="AR23" s="215">
        <v>0</v>
      </c>
      <c r="AS23" s="219">
        <f t="shared" si="12"/>
        <v>0</v>
      </c>
      <c r="AT23" s="215">
        <v>0</v>
      </c>
      <c r="AU23" s="215">
        <v>0</v>
      </c>
      <c r="AV23" s="215">
        <v>0</v>
      </c>
      <c r="AW23" s="215">
        <v>0</v>
      </c>
      <c r="AX23" s="219">
        <f t="shared" si="13"/>
        <v>0</v>
      </c>
      <c r="AY23" s="215">
        <v>0</v>
      </c>
      <c r="AZ23" s="215">
        <v>0</v>
      </c>
      <c r="BA23" s="215">
        <v>0</v>
      </c>
      <c r="BB23" s="215">
        <v>0</v>
      </c>
      <c r="BC23" s="215">
        <v>0</v>
      </c>
      <c r="BD23" s="215">
        <v>0</v>
      </c>
      <c r="BE23" s="215">
        <v>0</v>
      </c>
    </row>
    <row r="24" ht="20.1" customHeight="1" spans="1:57">
      <c r="A24" s="211">
        <v>17</v>
      </c>
      <c r="B24" s="212" t="s">
        <v>48</v>
      </c>
      <c r="C24" s="212" t="s">
        <v>49</v>
      </c>
      <c r="D24" s="213">
        <v>2013</v>
      </c>
      <c r="E24" s="223" t="s">
        <v>68</v>
      </c>
      <c r="F24" s="212" t="s">
        <v>51</v>
      </c>
      <c r="G24" s="212" t="s">
        <v>52</v>
      </c>
      <c r="H24" s="214">
        <f t="shared" si="2"/>
        <v>800000</v>
      </c>
      <c r="I24" s="215">
        <f t="shared" si="3"/>
        <v>700000</v>
      </c>
      <c r="J24" s="216">
        <f t="shared" si="4"/>
        <v>700000</v>
      </c>
      <c r="K24" s="217">
        <v>700000</v>
      </c>
      <c r="L24" s="217">
        <v>0</v>
      </c>
      <c r="M24" s="217">
        <v>0</v>
      </c>
      <c r="N24" s="217">
        <v>0</v>
      </c>
      <c r="O24" s="216">
        <f t="shared" si="5"/>
        <v>0</v>
      </c>
      <c r="P24" s="215">
        <v>0</v>
      </c>
      <c r="Q24" s="215">
        <v>0</v>
      </c>
      <c r="R24" s="215">
        <v>0</v>
      </c>
      <c r="S24" s="218">
        <v>0</v>
      </c>
      <c r="T24" s="216">
        <f t="shared" si="6"/>
        <v>0</v>
      </c>
      <c r="U24" s="217">
        <v>0</v>
      </c>
      <c r="V24" s="217">
        <v>0</v>
      </c>
      <c r="W24" s="217">
        <v>0</v>
      </c>
      <c r="X24" s="217">
        <v>0</v>
      </c>
      <c r="Y24" s="219">
        <f t="shared" si="7"/>
        <v>0</v>
      </c>
      <c r="Z24" s="215">
        <v>0</v>
      </c>
      <c r="AA24" s="215">
        <v>0</v>
      </c>
      <c r="AB24" s="215">
        <v>0</v>
      </c>
      <c r="AC24" s="215">
        <v>0</v>
      </c>
      <c r="AD24" s="215">
        <v>0</v>
      </c>
      <c r="AE24" s="215">
        <v>0</v>
      </c>
      <c r="AF24" s="217">
        <v>100000</v>
      </c>
      <c r="AG24" s="220">
        <f t="shared" si="8"/>
        <v>800000</v>
      </c>
      <c r="AH24" s="215">
        <f t="shared" si="9"/>
        <v>700000</v>
      </c>
      <c r="AI24" s="219">
        <f t="shared" si="10"/>
        <v>700000</v>
      </c>
      <c r="AJ24" s="217">
        <v>700000</v>
      </c>
      <c r="AK24" s="217">
        <v>0</v>
      </c>
      <c r="AL24" s="217">
        <v>0</v>
      </c>
      <c r="AM24" s="217">
        <v>0</v>
      </c>
      <c r="AN24" s="219">
        <f t="shared" si="11"/>
        <v>0</v>
      </c>
      <c r="AO24" s="215">
        <v>0</v>
      </c>
      <c r="AP24" s="215">
        <v>0</v>
      </c>
      <c r="AQ24" s="215">
        <v>0</v>
      </c>
      <c r="AR24" s="215">
        <v>0</v>
      </c>
      <c r="AS24" s="219">
        <f t="shared" si="12"/>
        <v>0</v>
      </c>
      <c r="AT24" s="217">
        <v>0</v>
      </c>
      <c r="AU24" s="217">
        <v>0</v>
      </c>
      <c r="AV24" s="217">
        <v>0</v>
      </c>
      <c r="AW24" s="217">
        <v>0</v>
      </c>
      <c r="AX24" s="219">
        <f t="shared" si="13"/>
        <v>0</v>
      </c>
      <c r="AY24" s="215">
        <v>0</v>
      </c>
      <c r="AZ24" s="215">
        <v>0</v>
      </c>
      <c r="BA24" s="215">
        <v>0</v>
      </c>
      <c r="BB24" s="215">
        <v>0</v>
      </c>
      <c r="BC24" s="215">
        <v>0</v>
      </c>
      <c r="BD24" s="215">
        <v>0</v>
      </c>
      <c r="BE24" s="217">
        <v>100000</v>
      </c>
    </row>
    <row r="25" ht="20.1" customHeight="1" spans="1:57">
      <c r="A25" s="211">
        <v>18</v>
      </c>
      <c r="B25" s="212" t="s">
        <v>48</v>
      </c>
      <c r="C25" s="212" t="s">
        <v>49</v>
      </c>
      <c r="D25" s="213">
        <v>2013</v>
      </c>
      <c r="E25" s="223" t="s">
        <v>69</v>
      </c>
      <c r="F25" s="212" t="s">
        <v>51</v>
      </c>
      <c r="G25" s="212" t="s">
        <v>51</v>
      </c>
      <c r="H25" s="214">
        <f t="shared" si="2"/>
        <v>500000</v>
      </c>
      <c r="I25" s="215">
        <f t="shared" si="3"/>
        <v>450000</v>
      </c>
      <c r="J25" s="216">
        <f t="shared" si="4"/>
        <v>450000</v>
      </c>
      <c r="K25" s="217">
        <v>450000</v>
      </c>
      <c r="L25" s="217">
        <v>0</v>
      </c>
      <c r="M25" s="217">
        <v>0</v>
      </c>
      <c r="N25" s="217">
        <v>0</v>
      </c>
      <c r="O25" s="216">
        <f t="shared" si="5"/>
        <v>0</v>
      </c>
      <c r="P25" s="215">
        <v>0</v>
      </c>
      <c r="Q25" s="215">
        <v>0</v>
      </c>
      <c r="R25" s="215">
        <v>0</v>
      </c>
      <c r="S25" s="218">
        <v>0</v>
      </c>
      <c r="T25" s="216">
        <f t="shared" si="6"/>
        <v>0</v>
      </c>
      <c r="U25" s="217">
        <v>0</v>
      </c>
      <c r="V25" s="217">
        <v>0</v>
      </c>
      <c r="W25" s="217">
        <v>0</v>
      </c>
      <c r="X25" s="217">
        <v>0</v>
      </c>
      <c r="Y25" s="219">
        <f t="shared" si="7"/>
        <v>0</v>
      </c>
      <c r="Z25" s="215">
        <v>0</v>
      </c>
      <c r="AA25" s="215">
        <v>0</v>
      </c>
      <c r="AB25" s="215">
        <v>0</v>
      </c>
      <c r="AC25" s="215">
        <v>0</v>
      </c>
      <c r="AD25" s="215">
        <v>0</v>
      </c>
      <c r="AE25" s="215">
        <v>0</v>
      </c>
      <c r="AF25" s="217">
        <v>50000</v>
      </c>
      <c r="AG25" s="220">
        <f t="shared" si="8"/>
        <v>500000</v>
      </c>
      <c r="AH25" s="215">
        <f t="shared" si="9"/>
        <v>450000</v>
      </c>
      <c r="AI25" s="219">
        <f t="shared" si="10"/>
        <v>450000</v>
      </c>
      <c r="AJ25" s="217">
        <v>450000</v>
      </c>
      <c r="AK25" s="215">
        <v>0</v>
      </c>
      <c r="AL25" s="215">
        <v>0</v>
      </c>
      <c r="AM25" s="215">
        <v>0</v>
      </c>
      <c r="AN25" s="219">
        <f t="shared" si="11"/>
        <v>0</v>
      </c>
      <c r="AO25" s="215">
        <v>0</v>
      </c>
      <c r="AP25" s="215">
        <v>0</v>
      </c>
      <c r="AQ25" s="215">
        <v>0</v>
      </c>
      <c r="AR25" s="215">
        <v>0</v>
      </c>
      <c r="AS25" s="219">
        <f t="shared" si="12"/>
        <v>0</v>
      </c>
      <c r="AT25" s="215">
        <v>0</v>
      </c>
      <c r="AU25" s="215">
        <v>0</v>
      </c>
      <c r="AV25" s="215">
        <v>0</v>
      </c>
      <c r="AW25" s="215">
        <v>0</v>
      </c>
      <c r="AX25" s="219">
        <f t="shared" si="13"/>
        <v>0</v>
      </c>
      <c r="AY25" s="215">
        <v>0</v>
      </c>
      <c r="AZ25" s="215">
        <v>0</v>
      </c>
      <c r="BA25" s="215">
        <v>0</v>
      </c>
      <c r="BB25" s="215">
        <v>0</v>
      </c>
      <c r="BC25" s="215">
        <v>0</v>
      </c>
      <c r="BD25" s="215">
        <v>0</v>
      </c>
      <c r="BE25" s="217">
        <v>50000</v>
      </c>
    </row>
    <row r="26" ht="20.1" customHeight="1" spans="1:57">
      <c r="A26" s="211">
        <v>19</v>
      </c>
      <c r="B26" s="212" t="s">
        <v>48</v>
      </c>
      <c r="C26" s="212" t="s">
        <v>49</v>
      </c>
      <c r="D26" s="213">
        <v>2013</v>
      </c>
      <c r="E26" s="223" t="s">
        <v>70</v>
      </c>
      <c r="F26" s="212" t="s">
        <v>51</v>
      </c>
      <c r="G26" s="212" t="s">
        <v>51</v>
      </c>
      <c r="H26" s="214">
        <f t="shared" si="2"/>
        <v>400000</v>
      </c>
      <c r="I26" s="215">
        <f t="shared" si="3"/>
        <v>350000</v>
      </c>
      <c r="J26" s="216">
        <f t="shared" si="4"/>
        <v>350000</v>
      </c>
      <c r="K26" s="217">
        <v>350000</v>
      </c>
      <c r="L26" s="217">
        <v>0</v>
      </c>
      <c r="M26" s="217">
        <v>0</v>
      </c>
      <c r="N26" s="217">
        <v>0</v>
      </c>
      <c r="O26" s="216">
        <f t="shared" si="5"/>
        <v>0</v>
      </c>
      <c r="P26" s="215">
        <v>0</v>
      </c>
      <c r="Q26" s="215">
        <v>0</v>
      </c>
      <c r="R26" s="215">
        <v>0</v>
      </c>
      <c r="S26" s="218">
        <v>0</v>
      </c>
      <c r="T26" s="216">
        <f t="shared" si="6"/>
        <v>0</v>
      </c>
      <c r="U26" s="217">
        <v>0</v>
      </c>
      <c r="V26" s="217">
        <v>0</v>
      </c>
      <c r="W26" s="217">
        <v>0</v>
      </c>
      <c r="X26" s="217">
        <v>0</v>
      </c>
      <c r="Y26" s="219">
        <f t="shared" si="7"/>
        <v>0</v>
      </c>
      <c r="Z26" s="215">
        <v>0</v>
      </c>
      <c r="AA26" s="215">
        <v>0</v>
      </c>
      <c r="AB26" s="215">
        <v>0</v>
      </c>
      <c r="AC26" s="215">
        <v>0</v>
      </c>
      <c r="AD26" s="215">
        <v>0</v>
      </c>
      <c r="AE26" s="215">
        <v>0</v>
      </c>
      <c r="AF26" s="217">
        <v>50000</v>
      </c>
      <c r="AG26" s="220">
        <f t="shared" si="8"/>
        <v>400000</v>
      </c>
      <c r="AH26" s="215">
        <f t="shared" si="9"/>
        <v>350000</v>
      </c>
      <c r="AI26" s="219">
        <f t="shared" si="10"/>
        <v>350000</v>
      </c>
      <c r="AJ26" s="217">
        <v>350000</v>
      </c>
      <c r="AK26" s="217">
        <v>0</v>
      </c>
      <c r="AL26" s="217">
        <v>0</v>
      </c>
      <c r="AM26" s="217">
        <v>0</v>
      </c>
      <c r="AN26" s="219">
        <f t="shared" si="11"/>
        <v>0</v>
      </c>
      <c r="AO26" s="215">
        <v>0</v>
      </c>
      <c r="AP26" s="215">
        <v>0</v>
      </c>
      <c r="AQ26" s="215">
        <v>0</v>
      </c>
      <c r="AR26" s="215">
        <v>0</v>
      </c>
      <c r="AS26" s="219">
        <f t="shared" si="12"/>
        <v>0</v>
      </c>
      <c r="AT26" s="217">
        <v>0</v>
      </c>
      <c r="AU26" s="217">
        <v>0</v>
      </c>
      <c r="AV26" s="217">
        <v>0</v>
      </c>
      <c r="AW26" s="217">
        <v>0</v>
      </c>
      <c r="AX26" s="219">
        <f t="shared" si="13"/>
        <v>0</v>
      </c>
      <c r="AY26" s="215">
        <v>0</v>
      </c>
      <c r="AZ26" s="215">
        <v>0</v>
      </c>
      <c r="BA26" s="215">
        <v>0</v>
      </c>
      <c r="BB26" s="215">
        <v>0</v>
      </c>
      <c r="BC26" s="215">
        <v>0</v>
      </c>
      <c r="BD26" s="215">
        <v>0</v>
      </c>
      <c r="BE26" s="217">
        <v>50000</v>
      </c>
    </row>
    <row r="27" ht="20.1" customHeight="1" spans="1:57">
      <c r="A27" s="211">
        <v>20</v>
      </c>
      <c r="B27" s="212" t="s">
        <v>48</v>
      </c>
      <c r="C27" s="212" t="s">
        <v>49</v>
      </c>
      <c r="D27" s="213">
        <v>2013</v>
      </c>
      <c r="E27" s="223" t="s">
        <v>71</v>
      </c>
      <c r="F27" s="212" t="s">
        <v>51</v>
      </c>
      <c r="G27" s="212" t="s">
        <v>51</v>
      </c>
      <c r="H27" s="214">
        <f t="shared" si="2"/>
        <v>550000</v>
      </c>
      <c r="I27" s="215">
        <f t="shared" si="3"/>
        <v>500000</v>
      </c>
      <c r="J27" s="216">
        <f t="shared" si="4"/>
        <v>500000</v>
      </c>
      <c r="K27" s="217">
        <v>500000</v>
      </c>
      <c r="L27" s="217">
        <v>0</v>
      </c>
      <c r="M27" s="217">
        <v>0</v>
      </c>
      <c r="N27" s="217">
        <v>0</v>
      </c>
      <c r="O27" s="216">
        <f t="shared" si="5"/>
        <v>0</v>
      </c>
      <c r="P27" s="215">
        <v>0</v>
      </c>
      <c r="Q27" s="215">
        <v>0</v>
      </c>
      <c r="R27" s="215">
        <v>0</v>
      </c>
      <c r="S27" s="218">
        <v>0</v>
      </c>
      <c r="T27" s="216">
        <f t="shared" si="6"/>
        <v>0</v>
      </c>
      <c r="U27" s="217">
        <v>0</v>
      </c>
      <c r="V27" s="217">
        <v>0</v>
      </c>
      <c r="W27" s="217">
        <v>0</v>
      </c>
      <c r="X27" s="217">
        <v>0</v>
      </c>
      <c r="Y27" s="219">
        <f t="shared" si="7"/>
        <v>0</v>
      </c>
      <c r="Z27" s="215">
        <v>0</v>
      </c>
      <c r="AA27" s="215">
        <v>0</v>
      </c>
      <c r="AB27" s="215">
        <v>0</v>
      </c>
      <c r="AC27" s="215">
        <v>0</v>
      </c>
      <c r="AD27" s="215">
        <v>0</v>
      </c>
      <c r="AE27" s="215">
        <v>0</v>
      </c>
      <c r="AF27" s="217">
        <v>50000</v>
      </c>
      <c r="AG27" s="220">
        <f t="shared" si="8"/>
        <v>550000</v>
      </c>
      <c r="AH27" s="215">
        <f t="shared" si="9"/>
        <v>500000</v>
      </c>
      <c r="AI27" s="219">
        <f t="shared" si="10"/>
        <v>500000</v>
      </c>
      <c r="AJ27" s="217">
        <v>500000</v>
      </c>
      <c r="AK27" s="215">
        <v>0</v>
      </c>
      <c r="AL27" s="215">
        <v>0</v>
      </c>
      <c r="AM27" s="215">
        <v>0</v>
      </c>
      <c r="AN27" s="219">
        <f t="shared" si="11"/>
        <v>0</v>
      </c>
      <c r="AO27" s="215">
        <v>0</v>
      </c>
      <c r="AP27" s="215">
        <v>0</v>
      </c>
      <c r="AQ27" s="215">
        <v>0</v>
      </c>
      <c r="AR27" s="215">
        <v>0</v>
      </c>
      <c r="AS27" s="219">
        <f t="shared" si="12"/>
        <v>0</v>
      </c>
      <c r="AT27" s="215">
        <v>0</v>
      </c>
      <c r="AU27" s="215">
        <v>0</v>
      </c>
      <c r="AV27" s="215">
        <v>0</v>
      </c>
      <c r="AW27" s="215">
        <v>0</v>
      </c>
      <c r="AX27" s="219">
        <f t="shared" si="13"/>
        <v>0</v>
      </c>
      <c r="AY27" s="215">
        <v>0</v>
      </c>
      <c r="AZ27" s="215">
        <v>0</v>
      </c>
      <c r="BA27" s="215">
        <v>0</v>
      </c>
      <c r="BB27" s="215">
        <v>0</v>
      </c>
      <c r="BC27" s="215">
        <v>0</v>
      </c>
      <c r="BD27" s="215">
        <v>0</v>
      </c>
      <c r="BE27" s="217">
        <v>50000</v>
      </c>
    </row>
    <row r="28" ht="20.1" customHeight="1" spans="1:57">
      <c r="A28" s="211">
        <v>21</v>
      </c>
      <c r="B28" s="212" t="s">
        <v>48</v>
      </c>
      <c r="C28" s="212" t="s">
        <v>49</v>
      </c>
      <c r="D28" s="213">
        <v>2013</v>
      </c>
      <c r="E28" s="213" t="s">
        <v>72</v>
      </c>
      <c r="F28" s="212" t="s">
        <v>51</v>
      </c>
      <c r="G28" s="212" t="s">
        <v>52</v>
      </c>
      <c r="H28" s="214">
        <f t="shared" si="2"/>
        <v>590000</v>
      </c>
      <c r="I28" s="215">
        <f t="shared" si="3"/>
        <v>500000</v>
      </c>
      <c r="J28" s="216">
        <f t="shared" si="4"/>
        <v>500000</v>
      </c>
      <c r="K28" s="217">
        <v>500000</v>
      </c>
      <c r="L28" s="217">
        <v>0</v>
      </c>
      <c r="M28" s="217">
        <v>0</v>
      </c>
      <c r="N28" s="217">
        <v>0</v>
      </c>
      <c r="O28" s="216">
        <f t="shared" si="5"/>
        <v>0</v>
      </c>
      <c r="P28" s="215">
        <v>0</v>
      </c>
      <c r="Q28" s="215">
        <v>0</v>
      </c>
      <c r="R28" s="215">
        <v>0</v>
      </c>
      <c r="S28" s="218">
        <v>0</v>
      </c>
      <c r="T28" s="216">
        <f t="shared" si="6"/>
        <v>0</v>
      </c>
      <c r="U28" s="217">
        <v>0</v>
      </c>
      <c r="V28" s="217">
        <v>0</v>
      </c>
      <c r="W28" s="217">
        <v>0</v>
      </c>
      <c r="X28" s="217">
        <v>0</v>
      </c>
      <c r="Y28" s="219">
        <f t="shared" si="7"/>
        <v>0</v>
      </c>
      <c r="Z28" s="215">
        <v>0</v>
      </c>
      <c r="AA28" s="215">
        <v>0</v>
      </c>
      <c r="AB28" s="215">
        <v>0</v>
      </c>
      <c r="AC28" s="215">
        <v>0</v>
      </c>
      <c r="AD28" s="215">
        <v>0</v>
      </c>
      <c r="AE28" s="215">
        <v>0</v>
      </c>
      <c r="AF28" s="217">
        <v>90000</v>
      </c>
      <c r="AG28" s="220">
        <f t="shared" si="8"/>
        <v>590000</v>
      </c>
      <c r="AH28" s="215">
        <f t="shared" si="9"/>
        <v>500000</v>
      </c>
      <c r="AI28" s="219">
        <f t="shared" si="10"/>
        <v>500000</v>
      </c>
      <c r="AJ28" s="217">
        <v>500000</v>
      </c>
      <c r="AK28" s="217">
        <v>0</v>
      </c>
      <c r="AL28" s="217">
        <v>0</v>
      </c>
      <c r="AM28" s="217">
        <v>0</v>
      </c>
      <c r="AN28" s="219">
        <f t="shared" si="11"/>
        <v>0</v>
      </c>
      <c r="AO28" s="215">
        <v>0</v>
      </c>
      <c r="AP28" s="215">
        <v>0</v>
      </c>
      <c r="AQ28" s="215">
        <v>0</v>
      </c>
      <c r="AR28" s="215">
        <v>0</v>
      </c>
      <c r="AS28" s="219">
        <f t="shared" si="12"/>
        <v>0</v>
      </c>
      <c r="AT28" s="217">
        <v>0</v>
      </c>
      <c r="AU28" s="217">
        <v>0</v>
      </c>
      <c r="AV28" s="217">
        <v>0</v>
      </c>
      <c r="AW28" s="217">
        <v>0</v>
      </c>
      <c r="AX28" s="219">
        <f t="shared" si="13"/>
        <v>0</v>
      </c>
      <c r="AY28" s="215">
        <v>0</v>
      </c>
      <c r="AZ28" s="215">
        <v>0</v>
      </c>
      <c r="BA28" s="215">
        <v>0</v>
      </c>
      <c r="BB28" s="215">
        <v>0</v>
      </c>
      <c r="BC28" s="215">
        <v>0</v>
      </c>
      <c r="BD28" s="215">
        <v>0</v>
      </c>
      <c r="BE28" s="217">
        <v>90000</v>
      </c>
    </row>
    <row r="29" ht="20.1" customHeight="1" spans="1:57">
      <c r="A29" s="211">
        <v>22</v>
      </c>
      <c r="B29" s="212" t="s">
        <v>48</v>
      </c>
      <c r="C29" s="212" t="s">
        <v>49</v>
      </c>
      <c r="D29" s="213">
        <v>2013</v>
      </c>
      <c r="E29" s="223" t="s">
        <v>73</v>
      </c>
      <c r="F29" s="212" t="s">
        <v>51</v>
      </c>
      <c r="G29" s="212" t="s">
        <v>52</v>
      </c>
      <c r="H29" s="214">
        <f t="shared" si="2"/>
        <v>100000</v>
      </c>
      <c r="I29" s="215">
        <f t="shared" si="3"/>
        <v>100000</v>
      </c>
      <c r="J29" s="216">
        <f t="shared" si="4"/>
        <v>100000</v>
      </c>
      <c r="K29" s="217">
        <v>100000</v>
      </c>
      <c r="L29" s="217">
        <v>0</v>
      </c>
      <c r="M29" s="217">
        <v>0</v>
      </c>
      <c r="N29" s="217">
        <v>0</v>
      </c>
      <c r="O29" s="216">
        <f t="shared" si="5"/>
        <v>0</v>
      </c>
      <c r="P29" s="215">
        <v>0</v>
      </c>
      <c r="Q29" s="215">
        <v>0</v>
      </c>
      <c r="R29" s="215">
        <v>0</v>
      </c>
      <c r="S29" s="218">
        <v>0</v>
      </c>
      <c r="T29" s="216">
        <f t="shared" si="6"/>
        <v>0</v>
      </c>
      <c r="U29" s="217">
        <v>0</v>
      </c>
      <c r="V29" s="217">
        <v>0</v>
      </c>
      <c r="W29" s="217">
        <v>0</v>
      </c>
      <c r="X29" s="217">
        <v>0</v>
      </c>
      <c r="Y29" s="219">
        <f t="shared" si="7"/>
        <v>0</v>
      </c>
      <c r="Z29" s="215">
        <v>0</v>
      </c>
      <c r="AA29" s="215">
        <v>0</v>
      </c>
      <c r="AB29" s="215">
        <v>0</v>
      </c>
      <c r="AC29" s="215">
        <v>0</v>
      </c>
      <c r="AD29" s="215">
        <v>0</v>
      </c>
      <c r="AE29" s="215">
        <v>0</v>
      </c>
      <c r="AF29" s="217">
        <v>0</v>
      </c>
      <c r="AG29" s="220">
        <f t="shared" si="8"/>
        <v>100000</v>
      </c>
      <c r="AH29" s="215">
        <f t="shared" si="9"/>
        <v>100000</v>
      </c>
      <c r="AI29" s="219">
        <f t="shared" si="10"/>
        <v>100000</v>
      </c>
      <c r="AJ29" s="217">
        <v>100000</v>
      </c>
      <c r="AK29" s="217">
        <v>0</v>
      </c>
      <c r="AL29" s="217">
        <v>0</v>
      </c>
      <c r="AM29" s="217">
        <v>0</v>
      </c>
      <c r="AN29" s="219">
        <f t="shared" si="11"/>
        <v>0</v>
      </c>
      <c r="AO29" s="215">
        <v>0</v>
      </c>
      <c r="AP29" s="215">
        <v>0</v>
      </c>
      <c r="AQ29" s="215">
        <v>0</v>
      </c>
      <c r="AR29" s="215">
        <v>0</v>
      </c>
      <c r="AS29" s="219">
        <f t="shared" si="12"/>
        <v>0</v>
      </c>
      <c r="AT29" s="217">
        <v>0</v>
      </c>
      <c r="AU29" s="217">
        <v>0</v>
      </c>
      <c r="AV29" s="217">
        <v>0</v>
      </c>
      <c r="AW29" s="217">
        <v>0</v>
      </c>
      <c r="AX29" s="219">
        <f t="shared" si="13"/>
        <v>0</v>
      </c>
      <c r="AY29" s="215">
        <v>0</v>
      </c>
      <c r="AZ29" s="215">
        <v>0</v>
      </c>
      <c r="BA29" s="215">
        <v>0</v>
      </c>
      <c r="BB29" s="215">
        <v>0</v>
      </c>
      <c r="BC29" s="215">
        <v>0</v>
      </c>
      <c r="BD29" s="215">
        <v>0</v>
      </c>
      <c r="BE29" s="217">
        <v>0</v>
      </c>
    </row>
    <row r="30" ht="20.1" customHeight="1" spans="1:57">
      <c r="A30" s="211">
        <v>23</v>
      </c>
      <c r="B30" s="212" t="s">
        <v>48</v>
      </c>
      <c r="C30" s="212" t="s">
        <v>49</v>
      </c>
      <c r="D30" s="213">
        <v>2013</v>
      </c>
      <c r="E30" s="223" t="s">
        <v>74</v>
      </c>
      <c r="F30" s="212" t="s">
        <v>51</v>
      </c>
      <c r="G30" s="212" t="s">
        <v>52</v>
      </c>
      <c r="H30" s="214">
        <f t="shared" si="2"/>
        <v>870000</v>
      </c>
      <c r="I30" s="215">
        <f t="shared" si="3"/>
        <v>770000</v>
      </c>
      <c r="J30" s="216">
        <f t="shared" si="4"/>
        <v>770000</v>
      </c>
      <c r="K30" s="217">
        <v>770000</v>
      </c>
      <c r="L30" s="217">
        <v>0</v>
      </c>
      <c r="M30" s="217">
        <v>0</v>
      </c>
      <c r="N30" s="217">
        <v>0</v>
      </c>
      <c r="O30" s="216">
        <f t="shared" si="5"/>
        <v>0</v>
      </c>
      <c r="P30" s="215">
        <v>0</v>
      </c>
      <c r="Q30" s="215">
        <v>0</v>
      </c>
      <c r="R30" s="215">
        <v>0</v>
      </c>
      <c r="S30" s="218">
        <v>0</v>
      </c>
      <c r="T30" s="216">
        <f t="shared" si="6"/>
        <v>0</v>
      </c>
      <c r="U30" s="217">
        <v>0</v>
      </c>
      <c r="V30" s="217">
        <v>0</v>
      </c>
      <c r="W30" s="217">
        <v>0</v>
      </c>
      <c r="X30" s="217">
        <v>0</v>
      </c>
      <c r="Y30" s="219">
        <f t="shared" si="7"/>
        <v>0</v>
      </c>
      <c r="Z30" s="215">
        <v>0</v>
      </c>
      <c r="AA30" s="215">
        <v>0</v>
      </c>
      <c r="AB30" s="215">
        <v>0</v>
      </c>
      <c r="AC30" s="215">
        <v>0</v>
      </c>
      <c r="AD30" s="215">
        <v>0</v>
      </c>
      <c r="AE30" s="215">
        <v>0</v>
      </c>
      <c r="AF30" s="217">
        <v>100000</v>
      </c>
      <c r="AG30" s="220">
        <f t="shared" si="8"/>
        <v>870000</v>
      </c>
      <c r="AH30" s="215">
        <f t="shared" si="9"/>
        <v>770000</v>
      </c>
      <c r="AI30" s="219">
        <f t="shared" si="10"/>
        <v>770000</v>
      </c>
      <c r="AJ30" s="217">
        <v>770000</v>
      </c>
      <c r="AK30" s="217">
        <v>0</v>
      </c>
      <c r="AL30" s="217">
        <v>0</v>
      </c>
      <c r="AM30" s="217">
        <v>0</v>
      </c>
      <c r="AN30" s="219">
        <f t="shared" si="11"/>
        <v>0</v>
      </c>
      <c r="AO30" s="215">
        <v>0</v>
      </c>
      <c r="AP30" s="215">
        <v>0</v>
      </c>
      <c r="AQ30" s="215">
        <v>0</v>
      </c>
      <c r="AR30" s="215">
        <v>0</v>
      </c>
      <c r="AS30" s="219">
        <f t="shared" si="12"/>
        <v>0</v>
      </c>
      <c r="AT30" s="217">
        <v>0</v>
      </c>
      <c r="AU30" s="217">
        <v>0</v>
      </c>
      <c r="AV30" s="217">
        <v>0</v>
      </c>
      <c r="AW30" s="217">
        <v>0</v>
      </c>
      <c r="AX30" s="219">
        <f t="shared" si="13"/>
        <v>0</v>
      </c>
      <c r="AY30" s="215">
        <v>0</v>
      </c>
      <c r="AZ30" s="215">
        <v>0</v>
      </c>
      <c r="BA30" s="215">
        <v>0</v>
      </c>
      <c r="BB30" s="215">
        <v>0</v>
      </c>
      <c r="BC30" s="215">
        <v>0</v>
      </c>
      <c r="BD30" s="215">
        <v>0</v>
      </c>
      <c r="BE30" s="217">
        <v>100000</v>
      </c>
    </row>
    <row r="31" ht="20.1" customHeight="1" spans="1:57">
      <c r="A31" s="211">
        <v>24</v>
      </c>
      <c r="B31" s="224" t="s">
        <v>48</v>
      </c>
      <c r="C31" s="224" t="s">
        <v>49</v>
      </c>
      <c r="D31" s="225">
        <v>2013</v>
      </c>
      <c r="E31" s="213" t="s">
        <v>75</v>
      </c>
      <c r="F31" s="212" t="s">
        <v>51</v>
      </c>
      <c r="G31" s="212" t="s">
        <v>51</v>
      </c>
      <c r="H31" s="214">
        <f t="shared" si="2"/>
        <v>4800000</v>
      </c>
      <c r="I31" s="215">
        <f t="shared" si="3"/>
        <v>3000000</v>
      </c>
      <c r="J31" s="216">
        <f t="shared" si="4"/>
        <v>3000000</v>
      </c>
      <c r="K31" s="216">
        <v>3000000</v>
      </c>
      <c r="L31" s="216">
        <v>0</v>
      </c>
      <c r="M31" s="216">
        <v>0</v>
      </c>
      <c r="N31" s="217">
        <v>0</v>
      </c>
      <c r="O31" s="216">
        <f t="shared" si="5"/>
        <v>0</v>
      </c>
      <c r="P31" s="215">
        <v>0</v>
      </c>
      <c r="Q31" s="215">
        <v>0</v>
      </c>
      <c r="R31" s="215">
        <v>0</v>
      </c>
      <c r="S31" s="218">
        <v>0</v>
      </c>
      <c r="T31" s="216">
        <f t="shared" si="6"/>
        <v>0</v>
      </c>
      <c r="U31" s="217">
        <v>0</v>
      </c>
      <c r="V31" s="217">
        <v>0</v>
      </c>
      <c r="W31" s="217">
        <v>0</v>
      </c>
      <c r="X31" s="217">
        <v>0</v>
      </c>
      <c r="Y31" s="219">
        <f t="shared" si="7"/>
        <v>0</v>
      </c>
      <c r="Z31" s="219">
        <v>0</v>
      </c>
      <c r="AA31" s="219">
        <v>0</v>
      </c>
      <c r="AB31" s="219">
        <v>0</v>
      </c>
      <c r="AC31" s="219">
        <v>0</v>
      </c>
      <c r="AD31" s="219">
        <v>0</v>
      </c>
      <c r="AE31" s="219">
        <v>0</v>
      </c>
      <c r="AF31" s="216">
        <v>1800000</v>
      </c>
      <c r="AG31" s="220">
        <f t="shared" si="8"/>
        <v>4800000</v>
      </c>
      <c r="AH31" s="215">
        <f t="shared" si="9"/>
        <v>3000000</v>
      </c>
      <c r="AI31" s="219">
        <f t="shared" si="10"/>
        <v>3000000</v>
      </c>
      <c r="AJ31" s="216">
        <v>3000000</v>
      </c>
      <c r="AK31" s="216">
        <v>0</v>
      </c>
      <c r="AL31" s="216">
        <v>0</v>
      </c>
      <c r="AM31" s="216">
        <v>0</v>
      </c>
      <c r="AN31" s="219">
        <f t="shared" si="11"/>
        <v>0</v>
      </c>
      <c r="AO31" s="215">
        <v>0</v>
      </c>
      <c r="AP31" s="215">
        <v>0</v>
      </c>
      <c r="AQ31" s="215">
        <v>0</v>
      </c>
      <c r="AR31" s="215">
        <v>0</v>
      </c>
      <c r="AS31" s="219">
        <f t="shared" si="12"/>
        <v>0</v>
      </c>
      <c r="AT31" s="217">
        <v>0</v>
      </c>
      <c r="AU31" s="217">
        <v>0</v>
      </c>
      <c r="AV31" s="217">
        <v>0</v>
      </c>
      <c r="AW31" s="217">
        <v>0</v>
      </c>
      <c r="AX31" s="219">
        <f t="shared" si="13"/>
        <v>0</v>
      </c>
      <c r="AY31" s="219">
        <v>0</v>
      </c>
      <c r="AZ31" s="219">
        <v>0</v>
      </c>
      <c r="BA31" s="219">
        <v>0</v>
      </c>
      <c r="BB31" s="219">
        <v>0</v>
      </c>
      <c r="BC31" s="219">
        <v>0</v>
      </c>
      <c r="BD31" s="219">
        <v>0</v>
      </c>
      <c r="BE31" s="216">
        <v>1800000</v>
      </c>
    </row>
    <row r="32" ht="20.1" customHeight="1" spans="1:57">
      <c r="A32" s="211">
        <v>25</v>
      </c>
      <c r="B32" s="212" t="s">
        <v>48</v>
      </c>
      <c r="C32" s="212" t="s">
        <v>49</v>
      </c>
      <c r="D32" s="213">
        <v>2014</v>
      </c>
      <c r="E32" s="213" t="s">
        <v>76</v>
      </c>
      <c r="F32" s="212" t="s">
        <v>51</v>
      </c>
      <c r="G32" s="212" t="s">
        <v>51</v>
      </c>
      <c r="H32" s="214">
        <f t="shared" si="2"/>
        <v>3570000</v>
      </c>
      <c r="I32" s="215">
        <f t="shared" si="3"/>
        <v>3000000</v>
      </c>
      <c r="J32" s="216">
        <f t="shared" si="4"/>
        <v>3000000</v>
      </c>
      <c r="K32" s="217">
        <v>3000000</v>
      </c>
      <c r="L32" s="217">
        <v>0</v>
      </c>
      <c r="M32" s="217">
        <v>0</v>
      </c>
      <c r="N32" s="217">
        <v>0</v>
      </c>
      <c r="O32" s="216">
        <f t="shared" si="5"/>
        <v>0</v>
      </c>
      <c r="P32" s="215">
        <v>0</v>
      </c>
      <c r="Q32" s="215">
        <v>0</v>
      </c>
      <c r="R32" s="215">
        <v>0</v>
      </c>
      <c r="S32" s="218">
        <v>0</v>
      </c>
      <c r="T32" s="216">
        <f t="shared" si="6"/>
        <v>0</v>
      </c>
      <c r="U32" s="217">
        <v>0</v>
      </c>
      <c r="V32" s="217">
        <v>0</v>
      </c>
      <c r="W32" s="217">
        <v>0</v>
      </c>
      <c r="X32" s="217">
        <v>0</v>
      </c>
      <c r="Y32" s="219">
        <f t="shared" si="7"/>
        <v>0</v>
      </c>
      <c r="Z32" s="215">
        <v>0</v>
      </c>
      <c r="AA32" s="215">
        <v>0</v>
      </c>
      <c r="AB32" s="215">
        <v>0</v>
      </c>
      <c r="AC32" s="215">
        <v>0</v>
      </c>
      <c r="AD32" s="215">
        <v>0</v>
      </c>
      <c r="AE32" s="215">
        <v>0</v>
      </c>
      <c r="AF32" s="217">
        <v>570000</v>
      </c>
      <c r="AG32" s="220">
        <f t="shared" si="8"/>
        <v>3225005</v>
      </c>
      <c r="AH32" s="215">
        <f t="shared" si="9"/>
        <v>3000000</v>
      </c>
      <c r="AI32" s="219">
        <f t="shared" si="10"/>
        <v>3000000</v>
      </c>
      <c r="AJ32" s="221">
        <v>3000000</v>
      </c>
      <c r="AK32" s="215">
        <v>0</v>
      </c>
      <c r="AL32" s="215">
        <v>0</v>
      </c>
      <c r="AM32" s="215">
        <v>0</v>
      </c>
      <c r="AN32" s="219">
        <f t="shared" si="11"/>
        <v>0</v>
      </c>
      <c r="AO32" s="215">
        <v>0</v>
      </c>
      <c r="AP32" s="215">
        <v>0</v>
      </c>
      <c r="AQ32" s="215">
        <v>0</v>
      </c>
      <c r="AR32" s="215">
        <v>0</v>
      </c>
      <c r="AS32" s="219">
        <f t="shared" si="12"/>
        <v>0</v>
      </c>
      <c r="AT32" s="215">
        <v>0</v>
      </c>
      <c r="AU32" s="215">
        <v>0</v>
      </c>
      <c r="AV32" s="215">
        <v>0</v>
      </c>
      <c r="AW32" s="215">
        <v>0</v>
      </c>
      <c r="AX32" s="219">
        <f t="shared" si="13"/>
        <v>0</v>
      </c>
      <c r="AY32" s="215">
        <v>0</v>
      </c>
      <c r="AZ32" s="215">
        <v>0</v>
      </c>
      <c r="BA32" s="215">
        <v>0</v>
      </c>
      <c r="BB32" s="215">
        <v>0</v>
      </c>
      <c r="BC32" s="215">
        <v>0</v>
      </c>
      <c r="BD32" s="215">
        <v>0</v>
      </c>
      <c r="BE32" s="215">
        <v>225005</v>
      </c>
    </row>
    <row r="33" ht="20.1" customHeight="1" spans="1:57">
      <c r="A33" s="211">
        <v>26</v>
      </c>
      <c r="B33" s="212" t="s">
        <v>48</v>
      </c>
      <c r="C33" s="212" t="s">
        <v>49</v>
      </c>
      <c r="D33" s="213">
        <v>2014</v>
      </c>
      <c r="E33" s="222" t="s">
        <v>77</v>
      </c>
      <c r="F33" s="212" t="s">
        <v>51</v>
      </c>
      <c r="G33" s="212" t="s">
        <v>51</v>
      </c>
      <c r="H33" s="214">
        <f t="shared" si="2"/>
        <v>1700000</v>
      </c>
      <c r="I33" s="215">
        <f t="shared" si="3"/>
        <v>1500000</v>
      </c>
      <c r="J33" s="216">
        <f t="shared" si="4"/>
        <v>1500000</v>
      </c>
      <c r="K33" s="217">
        <v>1500000</v>
      </c>
      <c r="L33" s="217">
        <v>0</v>
      </c>
      <c r="M33" s="217">
        <v>0</v>
      </c>
      <c r="N33" s="217">
        <v>0</v>
      </c>
      <c r="O33" s="216">
        <f t="shared" si="5"/>
        <v>0</v>
      </c>
      <c r="P33" s="215">
        <v>0</v>
      </c>
      <c r="Q33" s="215">
        <v>0</v>
      </c>
      <c r="R33" s="215">
        <v>0</v>
      </c>
      <c r="S33" s="218">
        <v>0</v>
      </c>
      <c r="T33" s="216">
        <f t="shared" si="6"/>
        <v>0</v>
      </c>
      <c r="U33" s="217">
        <v>0</v>
      </c>
      <c r="V33" s="217">
        <v>0</v>
      </c>
      <c r="W33" s="217">
        <v>0</v>
      </c>
      <c r="X33" s="217">
        <v>0</v>
      </c>
      <c r="Y33" s="219">
        <f t="shared" si="7"/>
        <v>0</v>
      </c>
      <c r="Z33" s="215">
        <v>0</v>
      </c>
      <c r="AA33" s="215">
        <v>0</v>
      </c>
      <c r="AB33" s="215">
        <v>0</v>
      </c>
      <c r="AC33" s="215">
        <v>0</v>
      </c>
      <c r="AD33" s="215">
        <v>0</v>
      </c>
      <c r="AE33" s="215">
        <v>0</v>
      </c>
      <c r="AF33" s="217">
        <v>200000</v>
      </c>
      <c r="AG33" s="220">
        <f t="shared" si="8"/>
        <v>1700000</v>
      </c>
      <c r="AH33" s="215">
        <f t="shared" si="9"/>
        <v>1500000</v>
      </c>
      <c r="AI33" s="219">
        <f t="shared" si="10"/>
        <v>1500000</v>
      </c>
      <c r="AJ33" s="221">
        <v>1500000</v>
      </c>
      <c r="AK33" s="215">
        <v>0</v>
      </c>
      <c r="AL33" s="215">
        <v>0</v>
      </c>
      <c r="AM33" s="215">
        <v>0</v>
      </c>
      <c r="AN33" s="219">
        <f t="shared" si="11"/>
        <v>0</v>
      </c>
      <c r="AO33" s="215">
        <v>0</v>
      </c>
      <c r="AP33" s="215">
        <v>0</v>
      </c>
      <c r="AQ33" s="215">
        <v>0</v>
      </c>
      <c r="AR33" s="215">
        <v>0</v>
      </c>
      <c r="AS33" s="219">
        <f t="shared" si="12"/>
        <v>0</v>
      </c>
      <c r="AT33" s="215">
        <v>0</v>
      </c>
      <c r="AU33" s="215">
        <v>0</v>
      </c>
      <c r="AV33" s="215">
        <v>0</v>
      </c>
      <c r="AW33" s="215">
        <v>0</v>
      </c>
      <c r="AX33" s="219">
        <f t="shared" si="13"/>
        <v>0</v>
      </c>
      <c r="AY33" s="215">
        <v>0</v>
      </c>
      <c r="AZ33" s="215">
        <v>0</v>
      </c>
      <c r="BA33" s="215">
        <v>0</v>
      </c>
      <c r="BB33" s="215">
        <v>0</v>
      </c>
      <c r="BC33" s="215">
        <v>0</v>
      </c>
      <c r="BD33" s="215">
        <v>0</v>
      </c>
      <c r="BE33" s="215">
        <v>200000</v>
      </c>
    </row>
    <row r="34" ht="20.1" customHeight="1" spans="1:57">
      <c r="A34" s="211">
        <v>27</v>
      </c>
      <c r="B34" s="212" t="s">
        <v>48</v>
      </c>
      <c r="C34" s="212" t="s">
        <v>49</v>
      </c>
      <c r="D34" s="213">
        <v>2014</v>
      </c>
      <c r="E34" s="222" t="s">
        <v>78</v>
      </c>
      <c r="F34" s="212" t="s">
        <v>51</v>
      </c>
      <c r="G34" s="212" t="s">
        <v>51</v>
      </c>
      <c r="H34" s="214">
        <f t="shared" si="2"/>
        <v>1500000</v>
      </c>
      <c r="I34" s="215">
        <f t="shared" si="3"/>
        <v>1400000</v>
      </c>
      <c r="J34" s="216">
        <f t="shared" si="4"/>
        <v>1400000</v>
      </c>
      <c r="K34" s="217">
        <v>1400000</v>
      </c>
      <c r="L34" s="217">
        <v>0</v>
      </c>
      <c r="M34" s="217">
        <v>0</v>
      </c>
      <c r="N34" s="217">
        <v>0</v>
      </c>
      <c r="O34" s="216">
        <f t="shared" si="5"/>
        <v>0</v>
      </c>
      <c r="P34" s="215">
        <v>0</v>
      </c>
      <c r="Q34" s="215">
        <v>0</v>
      </c>
      <c r="R34" s="215">
        <v>0</v>
      </c>
      <c r="S34" s="218">
        <v>0</v>
      </c>
      <c r="T34" s="216">
        <f t="shared" si="6"/>
        <v>0</v>
      </c>
      <c r="U34" s="217">
        <v>0</v>
      </c>
      <c r="V34" s="217">
        <v>0</v>
      </c>
      <c r="W34" s="217">
        <v>0</v>
      </c>
      <c r="X34" s="217">
        <v>0</v>
      </c>
      <c r="Y34" s="219">
        <f t="shared" si="7"/>
        <v>0</v>
      </c>
      <c r="Z34" s="215">
        <v>0</v>
      </c>
      <c r="AA34" s="215">
        <v>0</v>
      </c>
      <c r="AB34" s="215">
        <v>0</v>
      </c>
      <c r="AC34" s="215">
        <v>0</v>
      </c>
      <c r="AD34" s="215">
        <v>0</v>
      </c>
      <c r="AE34" s="215">
        <v>0</v>
      </c>
      <c r="AF34" s="217">
        <v>100000</v>
      </c>
      <c r="AG34" s="220">
        <f t="shared" si="8"/>
        <v>1469000</v>
      </c>
      <c r="AH34" s="215">
        <f t="shared" si="9"/>
        <v>1400000</v>
      </c>
      <c r="AI34" s="219">
        <f t="shared" si="10"/>
        <v>1400000</v>
      </c>
      <c r="AJ34" s="221">
        <v>1400000</v>
      </c>
      <c r="AK34" s="215">
        <v>0</v>
      </c>
      <c r="AL34" s="215">
        <v>0</v>
      </c>
      <c r="AM34" s="215">
        <v>0</v>
      </c>
      <c r="AN34" s="219">
        <f t="shared" si="11"/>
        <v>0</v>
      </c>
      <c r="AO34" s="215">
        <v>0</v>
      </c>
      <c r="AP34" s="215">
        <v>0</v>
      </c>
      <c r="AQ34" s="215">
        <v>0</v>
      </c>
      <c r="AR34" s="215">
        <v>0</v>
      </c>
      <c r="AS34" s="219">
        <f t="shared" si="12"/>
        <v>0</v>
      </c>
      <c r="AT34" s="215">
        <v>0</v>
      </c>
      <c r="AU34" s="215">
        <v>0</v>
      </c>
      <c r="AV34" s="215">
        <v>0</v>
      </c>
      <c r="AW34" s="215">
        <v>0</v>
      </c>
      <c r="AX34" s="219">
        <f t="shared" si="13"/>
        <v>0</v>
      </c>
      <c r="AY34" s="215">
        <v>0</v>
      </c>
      <c r="AZ34" s="215">
        <v>0</v>
      </c>
      <c r="BA34" s="215">
        <v>0</v>
      </c>
      <c r="BB34" s="215">
        <v>0</v>
      </c>
      <c r="BC34" s="215">
        <v>0</v>
      </c>
      <c r="BD34" s="215">
        <v>0</v>
      </c>
      <c r="BE34" s="218">
        <v>69000</v>
      </c>
    </row>
    <row r="35" ht="20.1" customHeight="1" spans="1:57">
      <c r="A35" s="211">
        <v>28</v>
      </c>
      <c r="B35" s="212" t="s">
        <v>48</v>
      </c>
      <c r="C35" s="212" t="s">
        <v>49</v>
      </c>
      <c r="D35" s="213">
        <v>2014</v>
      </c>
      <c r="E35" s="226" t="s">
        <v>79</v>
      </c>
      <c r="F35" s="212" t="s">
        <v>51</v>
      </c>
      <c r="G35" s="212" t="s">
        <v>52</v>
      </c>
      <c r="H35" s="214">
        <f t="shared" si="2"/>
        <v>670000</v>
      </c>
      <c r="I35" s="215">
        <f t="shared" si="3"/>
        <v>630000</v>
      </c>
      <c r="J35" s="216">
        <f t="shared" si="4"/>
        <v>630000</v>
      </c>
      <c r="K35" s="217">
        <v>630000</v>
      </c>
      <c r="L35" s="217">
        <v>0</v>
      </c>
      <c r="M35" s="217">
        <v>0</v>
      </c>
      <c r="N35" s="217">
        <v>0</v>
      </c>
      <c r="O35" s="216">
        <f t="shared" si="5"/>
        <v>0</v>
      </c>
      <c r="P35" s="215">
        <v>0</v>
      </c>
      <c r="Q35" s="215">
        <v>0</v>
      </c>
      <c r="R35" s="215">
        <v>0</v>
      </c>
      <c r="S35" s="218">
        <v>0</v>
      </c>
      <c r="T35" s="216">
        <f t="shared" si="6"/>
        <v>0</v>
      </c>
      <c r="U35" s="217">
        <v>0</v>
      </c>
      <c r="V35" s="217">
        <v>0</v>
      </c>
      <c r="W35" s="217">
        <v>0</v>
      </c>
      <c r="X35" s="217">
        <v>0</v>
      </c>
      <c r="Y35" s="219">
        <f t="shared" si="7"/>
        <v>0</v>
      </c>
      <c r="Z35" s="215">
        <v>0</v>
      </c>
      <c r="AA35" s="215">
        <v>0</v>
      </c>
      <c r="AB35" s="215">
        <v>0</v>
      </c>
      <c r="AC35" s="215">
        <v>0</v>
      </c>
      <c r="AD35" s="215">
        <v>0</v>
      </c>
      <c r="AE35" s="215">
        <v>0</v>
      </c>
      <c r="AF35" s="217">
        <v>40000</v>
      </c>
      <c r="AG35" s="220">
        <f t="shared" si="8"/>
        <v>670000</v>
      </c>
      <c r="AH35" s="215">
        <f t="shared" si="9"/>
        <v>630000</v>
      </c>
      <c r="AI35" s="219">
        <f t="shared" si="10"/>
        <v>630000</v>
      </c>
      <c r="AJ35" s="217">
        <v>630000</v>
      </c>
      <c r="AK35" s="217">
        <v>0</v>
      </c>
      <c r="AL35" s="217">
        <v>0</v>
      </c>
      <c r="AM35" s="217">
        <v>0</v>
      </c>
      <c r="AN35" s="219">
        <f t="shared" si="11"/>
        <v>0</v>
      </c>
      <c r="AO35" s="215">
        <v>0</v>
      </c>
      <c r="AP35" s="215">
        <v>0</v>
      </c>
      <c r="AQ35" s="215">
        <v>0</v>
      </c>
      <c r="AR35" s="215">
        <v>0</v>
      </c>
      <c r="AS35" s="219">
        <f t="shared" si="12"/>
        <v>0</v>
      </c>
      <c r="AT35" s="217">
        <v>0</v>
      </c>
      <c r="AU35" s="217">
        <v>0</v>
      </c>
      <c r="AV35" s="217">
        <v>0</v>
      </c>
      <c r="AW35" s="217">
        <v>0</v>
      </c>
      <c r="AX35" s="219">
        <f t="shared" si="13"/>
        <v>0</v>
      </c>
      <c r="AY35" s="215">
        <v>0</v>
      </c>
      <c r="AZ35" s="215">
        <v>0</v>
      </c>
      <c r="BA35" s="215">
        <v>0</v>
      </c>
      <c r="BB35" s="215">
        <v>0</v>
      </c>
      <c r="BC35" s="215">
        <v>0</v>
      </c>
      <c r="BD35" s="215">
        <v>0</v>
      </c>
      <c r="BE35" s="217">
        <v>40000</v>
      </c>
    </row>
    <row r="36" ht="20.1" customHeight="1" spans="1:57">
      <c r="A36" s="211">
        <v>29</v>
      </c>
      <c r="B36" s="212" t="s">
        <v>48</v>
      </c>
      <c r="C36" s="212" t="s">
        <v>49</v>
      </c>
      <c r="D36" s="213">
        <v>2014</v>
      </c>
      <c r="E36" s="227" t="s">
        <v>80</v>
      </c>
      <c r="F36" s="212" t="s">
        <v>51</v>
      </c>
      <c r="G36" s="212" t="s">
        <v>52</v>
      </c>
      <c r="H36" s="214">
        <f t="shared" si="2"/>
        <v>700000</v>
      </c>
      <c r="I36" s="215">
        <f t="shared" si="3"/>
        <v>600000</v>
      </c>
      <c r="J36" s="216">
        <f t="shared" si="4"/>
        <v>600000</v>
      </c>
      <c r="K36" s="217">
        <v>600000</v>
      </c>
      <c r="L36" s="217">
        <v>0</v>
      </c>
      <c r="M36" s="217">
        <v>0</v>
      </c>
      <c r="N36" s="217">
        <v>0</v>
      </c>
      <c r="O36" s="216">
        <f t="shared" si="5"/>
        <v>0</v>
      </c>
      <c r="P36" s="215">
        <v>0</v>
      </c>
      <c r="Q36" s="215">
        <v>0</v>
      </c>
      <c r="R36" s="215">
        <v>0</v>
      </c>
      <c r="S36" s="218">
        <v>0</v>
      </c>
      <c r="T36" s="216">
        <f t="shared" si="6"/>
        <v>0</v>
      </c>
      <c r="U36" s="217">
        <v>0</v>
      </c>
      <c r="V36" s="217">
        <v>0</v>
      </c>
      <c r="W36" s="217">
        <v>0</v>
      </c>
      <c r="X36" s="217">
        <v>0</v>
      </c>
      <c r="Y36" s="219">
        <f t="shared" si="7"/>
        <v>0</v>
      </c>
      <c r="Z36" s="215">
        <v>0</v>
      </c>
      <c r="AA36" s="215">
        <v>0</v>
      </c>
      <c r="AB36" s="215">
        <v>0</v>
      </c>
      <c r="AC36" s="215">
        <v>0</v>
      </c>
      <c r="AD36" s="215">
        <v>0</v>
      </c>
      <c r="AE36" s="215">
        <v>0</v>
      </c>
      <c r="AF36" s="217">
        <v>100000</v>
      </c>
      <c r="AG36" s="220">
        <f t="shared" si="8"/>
        <v>700000</v>
      </c>
      <c r="AH36" s="215">
        <f t="shared" si="9"/>
        <v>600000</v>
      </c>
      <c r="AI36" s="219">
        <f t="shared" si="10"/>
        <v>600000</v>
      </c>
      <c r="AJ36" s="217">
        <v>600000</v>
      </c>
      <c r="AK36" s="217">
        <v>0</v>
      </c>
      <c r="AL36" s="217">
        <v>0</v>
      </c>
      <c r="AM36" s="217">
        <v>0</v>
      </c>
      <c r="AN36" s="219">
        <f t="shared" si="11"/>
        <v>0</v>
      </c>
      <c r="AO36" s="215">
        <v>0</v>
      </c>
      <c r="AP36" s="215">
        <v>0</v>
      </c>
      <c r="AQ36" s="215">
        <v>0</v>
      </c>
      <c r="AR36" s="215">
        <v>0</v>
      </c>
      <c r="AS36" s="219">
        <f t="shared" si="12"/>
        <v>0</v>
      </c>
      <c r="AT36" s="217">
        <v>0</v>
      </c>
      <c r="AU36" s="217">
        <v>0</v>
      </c>
      <c r="AV36" s="217">
        <v>0</v>
      </c>
      <c r="AW36" s="217">
        <v>0</v>
      </c>
      <c r="AX36" s="219">
        <f t="shared" si="13"/>
        <v>0</v>
      </c>
      <c r="AY36" s="215">
        <v>0</v>
      </c>
      <c r="AZ36" s="215">
        <v>0</v>
      </c>
      <c r="BA36" s="215">
        <v>0</v>
      </c>
      <c r="BB36" s="215">
        <v>0</v>
      </c>
      <c r="BC36" s="215">
        <v>0</v>
      </c>
      <c r="BD36" s="215">
        <v>0</v>
      </c>
      <c r="BE36" s="217">
        <v>100000</v>
      </c>
    </row>
    <row r="37" ht="20.1" customHeight="1" spans="1:57">
      <c r="A37" s="211">
        <v>30</v>
      </c>
      <c r="B37" s="212" t="s">
        <v>48</v>
      </c>
      <c r="C37" s="212" t="s">
        <v>49</v>
      </c>
      <c r="D37" s="213">
        <v>2014</v>
      </c>
      <c r="E37" s="213" t="s">
        <v>81</v>
      </c>
      <c r="F37" s="212" t="s">
        <v>51</v>
      </c>
      <c r="G37" s="212" t="s">
        <v>51</v>
      </c>
      <c r="H37" s="214">
        <f t="shared" si="2"/>
        <v>500000</v>
      </c>
      <c r="I37" s="215">
        <f t="shared" si="3"/>
        <v>450000</v>
      </c>
      <c r="J37" s="216">
        <f t="shared" si="4"/>
        <v>450000</v>
      </c>
      <c r="K37" s="217">
        <v>450000</v>
      </c>
      <c r="L37" s="217">
        <v>0</v>
      </c>
      <c r="M37" s="217">
        <v>0</v>
      </c>
      <c r="N37" s="217">
        <v>0</v>
      </c>
      <c r="O37" s="216">
        <f t="shared" si="5"/>
        <v>0</v>
      </c>
      <c r="P37" s="215">
        <v>0</v>
      </c>
      <c r="Q37" s="215">
        <v>0</v>
      </c>
      <c r="R37" s="215">
        <v>0</v>
      </c>
      <c r="S37" s="218">
        <v>0</v>
      </c>
      <c r="T37" s="216">
        <f t="shared" si="6"/>
        <v>0</v>
      </c>
      <c r="U37" s="217">
        <v>0</v>
      </c>
      <c r="V37" s="217">
        <v>0</v>
      </c>
      <c r="W37" s="217">
        <v>0</v>
      </c>
      <c r="X37" s="217">
        <v>0</v>
      </c>
      <c r="Y37" s="219">
        <f t="shared" si="7"/>
        <v>0</v>
      </c>
      <c r="Z37" s="215">
        <v>0</v>
      </c>
      <c r="AA37" s="215">
        <v>0</v>
      </c>
      <c r="AB37" s="215">
        <v>0</v>
      </c>
      <c r="AC37" s="215">
        <v>0</v>
      </c>
      <c r="AD37" s="215">
        <v>0</v>
      </c>
      <c r="AE37" s="215">
        <v>0</v>
      </c>
      <c r="AF37" s="217">
        <v>50000</v>
      </c>
      <c r="AG37" s="220">
        <f t="shared" si="8"/>
        <v>500000</v>
      </c>
      <c r="AH37" s="215">
        <f t="shared" si="9"/>
        <v>450000</v>
      </c>
      <c r="AI37" s="219">
        <f t="shared" si="10"/>
        <v>450000</v>
      </c>
      <c r="AJ37" s="221">
        <v>450000</v>
      </c>
      <c r="AK37" s="215">
        <v>0</v>
      </c>
      <c r="AL37" s="215">
        <v>0</v>
      </c>
      <c r="AM37" s="215">
        <v>0</v>
      </c>
      <c r="AN37" s="219">
        <f t="shared" si="11"/>
        <v>0</v>
      </c>
      <c r="AO37" s="215">
        <v>0</v>
      </c>
      <c r="AP37" s="215">
        <v>0</v>
      </c>
      <c r="AQ37" s="215">
        <v>0</v>
      </c>
      <c r="AR37" s="215">
        <v>0</v>
      </c>
      <c r="AS37" s="219">
        <f t="shared" si="12"/>
        <v>0</v>
      </c>
      <c r="AT37" s="215">
        <v>0</v>
      </c>
      <c r="AU37" s="215">
        <v>0</v>
      </c>
      <c r="AV37" s="215">
        <v>0</v>
      </c>
      <c r="AW37" s="215">
        <v>0</v>
      </c>
      <c r="AX37" s="219">
        <f t="shared" si="13"/>
        <v>0</v>
      </c>
      <c r="AY37" s="215">
        <v>0</v>
      </c>
      <c r="AZ37" s="215">
        <v>0</v>
      </c>
      <c r="BA37" s="215">
        <v>0</v>
      </c>
      <c r="BB37" s="215">
        <v>0</v>
      </c>
      <c r="BC37" s="215">
        <v>0</v>
      </c>
      <c r="BD37" s="215">
        <v>0</v>
      </c>
      <c r="BE37" s="217">
        <v>50000</v>
      </c>
    </row>
    <row r="38" ht="20.1" customHeight="1" spans="1:57">
      <c r="A38" s="211">
        <v>31</v>
      </c>
      <c r="B38" s="212" t="s">
        <v>48</v>
      </c>
      <c r="C38" s="212" t="s">
        <v>49</v>
      </c>
      <c r="D38" s="213">
        <v>2014</v>
      </c>
      <c r="E38" s="222" t="s">
        <v>82</v>
      </c>
      <c r="F38" s="212" t="s">
        <v>51</v>
      </c>
      <c r="G38" s="212" t="s">
        <v>51</v>
      </c>
      <c r="H38" s="214">
        <f t="shared" si="2"/>
        <v>500000</v>
      </c>
      <c r="I38" s="215">
        <f t="shared" si="3"/>
        <v>450000</v>
      </c>
      <c r="J38" s="216">
        <f t="shared" si="4"/>
        <v>450000</v>
      </c>
      <c r="K38" s="217">
        <v>450000</v>
      </c>
      <c r="L38" s="217">
        <v>0</v>
      </c>
      <c r="M38" s="217">
        <v>0</v>
      </c>
      <c r="N38" s="217">
        <v>0</v>
      </c>
      <c r="O38" s="216">
        <f t="shared" si="5"/>
        <v>0</v>
      </c>
      <c r="P38" s="215">
        <v>0</v>
      </c>
      <c r="Q38" s="215">
        <v>0</v>
      </c>
      <c r="R38" s="215">
        <v>0</v>
      </c>
      <c r="S38" s="218">
        <v>0</v>
      </c>
      <c r="T38" s="216">
        <f t="shared" si="6"/>
        <v>0</v>
      </c>
      <c r="U38" s="217">
        <v>0</v>
      </c>
      <c r="V38" s="217">
        <v>0</v>
      </c>
      <c r="W38" s="217">
        <v>0</v>
      </c>
      <c r="X38" s="217">
        <v>0</v>
      </c>
      <c r="Y38" s="219">
        <f t="shared" si="7"/>
        <v>0</v>
      </c>
      <c r="Z38" s="215">
        <v>0</v>
      </c>
      <c r="AA38" s="215">
        <v>0</v>
      </c>
      <c r="AB38" s="215">
        <v>0</v>
      </c>
      <c r="AC38" s="215">
        <v>0</v>
      </c>
      <c r="AD38" s="215">
        <v>0</v>
      </c>
      <c r="AE38" s="215">
        <v>0</v>
      </c>
      <c r="AF38" s="217">
        <v>50000</v>
      </c>
      <c r="AG38" s="220">
        <f t="shared" si="8"/>
        <v>499997.5</v>
      </c>
      <c r="AH38" s="215">
        <f t="shared" si="9"/>
        <v>450000</v>
      </c>
      <c r="AI38" s="219">
        <f t="shared" si="10"/>
        <v>450000</v>
      </c>
      <c r="AJ38" s="220">
        <v>450000</v>
      </c>
      <c r="AK38" s="215">
        <v>0</v>
      </c>
      <c r="AL38" s="215">
        <v>0</v>
      </c>
      <c r="AM38" s="215">
        <v>0</v>
      </c>
      <c r="AN38" s="219">
        <f t="shared" si="11"/>
        <v>0</v>
      </c>
      <c r="AO38" s="215">
        <v>0</v>
      </c>
      <c r="AP38" s="215">
        <v>0</v>
      </c>
      <c r="AQ38" s="215">
        <v>0</v>
      </c>
      <c r="AR38" s="215">
        <v>0</v>
      </c>
      <c r="AS38" s="219">
        <f t="shared" si="12"/>
        <v>0</v>
      </c>
      <c r="AT38" s="215">
        <v>0</v>
      </c>
      <c r="AU38" s="215">
        <v>0</v>
      </c>
      <c r="AV38" s="215">
        <v>0</v>
      </c>
      <c r="AW38" s="215">
        <v>0</v>
      </c>
      <c r="AX38" s="219">
        <f t="shared" si="13"/>
        <v>0</v>
      </c>
      <c r="AY38" s="215">
        <v>0</v>
      </c>
      <c r="AZ38" s="215">
        <v>0</v>
      </c>
      <c r="BA38" s="215">
        <v>0</v>
      </c>
      <c r="BB38" s="215">
        <v>0</v>
      </c>
      <c r="BC38" s="215">
        <v>0</v>
      </c>
      <c r="BD38" s="215">
        <v>0</v>
      </c>
      <c r="BE38" s="215">
        <v>49997.5</v>
      </c>
    </row>
    <row r="39" ht="20.1" customHeight="1" spans="1:57">
      <c r="A39" s="211">
        <v>32</v>
      </c>
      <c r="B39" s="212" t="s">
        <v>48</v>
      </c>
      <c r="C39" s="212" t="s">
        <v>49</v>
      </c>
      <c r="D39" s="213">
        <v>2014</v>
      </c>
      <c r="E39" s="222" t="s">
        <v>83</v>
      </c>
      <c r="F39" s="212" t="s">
        <v>51</v>
      </c>
      <c r="G39" s="212" t="s">
        <v>51</v>
      </c>
      <c r="H39" s="214">
        <f t="shared" si="2"/>
        <v>460000</v>
      </c>
      <c r="I39" s="215">
        <f t="shared" si="3"/>
        <v>410000</v>
      </c>
      <c r="J39" s="216">
        <f t="shared" si="4"/>
        <v>410000</v>
      </c>
      <c r="K39" s="217">
        <v>410000</v>
      </c>
      <c r="L39" s="217">
        <v>0</v>
      </c>
      <c r="M39" s="217">
        <v>0</v>
      </c>
      <c r="N39" s="217">
        <v>0</v>
      </c>
      <c r="O39" s="216">
        <f t="shared" si="5"/>
        <v>0</v>
      </c>
      <c r="P39" s="215">
        <v>0</v>
      </c>
      <c r="Q39" s="215">
        <v>0</v>
      </c>
      <c r="R39" s="215">
        <v>0</v>
      </c>
      <c r="S39" s="218">
        <v>0</v>
      </c>
      <c r="T39" s="216">
        <f t="shared" si="6"/>
        <v>0</v>
      </c>
      <c r="U39" s="217">
        <v>0</v>
      </c>
      <c r="V39" s="217">
        <v>0</v>
      </c>
      <c r="W39" s="217">
        <v>0</v>
      </c>
      <c r="X39" s="217">
        <v>0</v>
      </c>
      <c r="Y39" s="219">
        <f t="shared" si="7"/>
        <v>0</v>
      </c>
      <c r="Z39" s="215">
        <v>0</v>
      </c>
      <c r="AA39" s="215">
        <v>0</v>
      </c>
      <c r="AB39" s="215">
        <v>0</v>
      </c>
      <c r="AC39" s="215">
        <v>0</v>
      </c>
      <c r="AD39" s="215">
        <v>0</v>
      </c>
      <c r="AE39" s="215">
        <v>0</v>
      </c>
      <c r="AF39" s="217">
        <v>50000</v>
      </c>
      <c r="AG39" s="220">
        <f t="shared" si="8"/>
        <v>460000</v>
      </c>
      <c r="AH39" s="215">
        <f t="shared" si="9"/>
        <v>410000</v>
      </c>
      <c r="AI39" s="219">
        <f t="shared" si="10"/>
        <v>410000</v>
      </c>
      <c r="AJ39" s="221">
        <v>410000</v>
      </c>
      <c r="AK39" s="215">
        <v>0</v>
      </c>
      <c r="AL39" s="215">
        <v>0</v>
      </c>
      <c r="AM39" s="215">
        <v>0</v>
      </c>
      <c r="AN39" s="219">
        <f t="shared" si="11"/>
        <v>0</v>
      </c>
      <c r="AO39" s="215">
        <v>0</v>
      </c>
      <c r="AP39" s="215">
        <v>0</v>
      </c>
      <c r="AQ39" s="215">
        <v>0</v>
      </c>
      <c r="AR39" s="215">
        <v>0</v>
      </c>
      <c r="AS39" s="219">
        <f t="shared" si="12"/>
        <v>0</v>
      </c>
      <c r="AT39" s="215">
        <v>0</v>
      </c>
      <c r="AU39" s="215">
        <v>0</v>
      </c>
      <c r="AV39" s="215">
        <v>0</v>
      </c>
      <c r="AW39" s="215">
        <v>0</v>
      </c>
      <c r="AX39" s="219">
        <f t="shared" si="13"/>
        <v>0</v>
      </c>
      <c r="AY39" s="215">
        <v>0</v>
      </c>
      <c r="AZ39" s="215">
        <v>0</v>
      </c>
      <c r="BA39" s="215">
        <v>0</v>
      </c>
      <c r="BB39" s="215">
        <v>0</v>
      </c>
      <c r="BC39" s="215">
        <v>0</v>
      </c>
      <c r="BD39" s="215">
        <v>0</v>
      </c>
      <c r="BE39" s="217">
        <v>50000</v>
      </c>
    </row>
    <row r="40" ht="20.1" customHeight="1" spans="1:57">
      <c r="A40" s="211">
        <v>33</v>
      </c>
      <c r="B40" s="212" t="s">
        <v>48</v>
      </c>
      <c r="C40" s="212" t="s">
        <v>49</v>
      </c>
      <c r="D40" s="213">
        <v>2014</v>
      </c>
      <c r="E40" s="222" t="s">
        <v>84</v>
      </c>
      <c r="F40" s="212" t="s">
        <v>51</v>
      </c>
      <c r="G40" s="212" t="s">
        <v>51</v>
      </c>
      <c r="H40" s="214">
        <f t="shared" si="2"/>
        <v>500000</v>
      </c>
      <c r="I40" s="215">
        <f t="shared" si="3"/>
        <v>450000</v>
      </c>
      <c r="J40" s="216">
        <f t="shared" si="4"/>
        <v>450000</v>
      </c>
      <c r="K40" s="217">
        <v>450000</v>
      </c>
      <c r="L40" s="217">
        <v>0</v>
      </c>
      <c r="M40" s="217">
        <v>0</v>
      </c>
      <c r="N40" s="217">
        <v>0</v>
      </c>
      <c r="O40" s="216">
        <f t="shared" si="5"/>
        <v>0</v>
      </c>
      <c r="P40" s="215">
        <v>0</v>
      </c>
      <c r="Q40" s="215">
        <v>0</v>
      </c>
      <c r="R40" s="215">
        <v>0</v>
      </c>
      <c r="S40" s="218">
        <v>0</v>
      </c>
      <c r="T40" s="216">
        <f t="shared" si="6"/>
        <v>0</v>
      </c>
      <c r="U40" s="217">
        <v>0</v>
      </c>
      <c r="V40" s="217">
        <v>0</v>
      </c>
      <c r="W40" s="217">
        <v>0</v>
      </c>
      <c r="X40" s="217">
        <v>0</v>
      </c>
      <c r="Y40" s="219">
        <f t="shared" si="7"/>
        <v>0</v>
      </c>
      <c r="Z40" s="215">
        <v>0</v>
      </c>
      <c r="AA40" s="215">
        <v>0</v>
      </c>
      <c r="AB40" s="215">
        <v>0</v>
      </c>
      <c r="AC40" s="215">
        <v>0</v>
      </c>
      <c r="AD40" s="215">
        <v>0</v>
      </c>
      <c r="AE40" s="215">
        <v>0</v>
      </c>
      <c r="AF40" s="217">
        <v>50000</v>
      </c>
      <c r="AG40" s="220">
        <f t="shared" si="8"/>
        <v>450000</v>
      </c>
      <c r="AH40" s="215">
        <f t="shared" si="9"/>
        <v>450000</v>
      </c>
      <c r="AI40" s="219">
        <f t="shared" si="10"/>
        <v>450000</v>
      </c>
      <c r="AJ40" s="221">
        <v>450000</v>
      </c>
      <c r="AK40" s="215">
        <v>0</v>
      </c>
      <c r="AL40" s="215">
        <v>0</v>
      </c>
      <c r="AM40" s="215">
        <v>0</v>
      </c>
      <c r="AN40" s="219">
        <f t="shared" si="11"/>
        <v>0</v>
      </c>
      <c r="AO40" s="215">
        <v>0</v>
      </c>
      <c r="AP40" s="215">
        <v>0</v>
      </c>
      <c r="AQ40" s="215">
        <v>0</v>
      </c>
      <c r="AR40" s="215">
        <v>0</v>
      </c>
      <c r="AS40" s="219">
        <f t="shared" si="12"/>
        <v>0</v>
      </c>
      <c r="AT40" s="215">
        <v>0</v>
      </c>
      <c r="AU40" s="215">
        <v>0</v>
      </c>
      <c r="AV40" s="215">
        <v>0</v>
      </c>
      <c r="AW40" s="215">
        <v>0</v>
      </c>
      <c r="AX40" s="219">
        <f t="shared" si="13"/>
        <v>0</v>
      </c>
      <c r="AY40" s="215">
        <v>0</v>
      </c>
      <c r="AZ40" s="215">
        <v>0</v>
      </c>
      <c r="BA40" s="215">
        <v>0</v>
      </c>
      <c r="BB40" s="215">
        <v>0</v>
      </c>
      <c r="BC40" s="215">
        <v>0</v>
      </c>
      <c r="BD40" s="215">
        <v>0</v>
      </c>
      <c r="BE40" s="215">
        <v>0</v>
      </c>
    </row>
    <row r="41" ht="20.1" customHeight="1" spans="1:57">
      <c r="A41" s="211">
        <v>34</v>
      </c>
      <c r="B41" s="212" t="s">
        <v>48</v>
      </c>
      <c r="C41" s="212" t="s">
        <v>49</v>
      </c>
      <c r="D41" s="213">
        <v>2014</v>
      </c>
      <c r="E41" s="222" t="s">
        <v>85</v>
      </c>
      <c r="F41" s="212" t="s">
        <v>51</v>
      </c>
      <c r="G41" s="212" t="s">
        <v>51</v>
      </c>
      <c r="H41" s="214">
        <f t="shared" si="2"/>
        <v>500000</v>
      </c>
      <c r="I41" s="215">
        <f t="shared" si="3"/>
        <v>450000</v>
      </c>
      <c r="J41" s="216">
        <f t="shared" si="4"/>
        <v>450000</v>
      </c>
      <c r="K41" s="217">
        <v>450000</v>
      </c>
      <c r="L41" s="217">
        <v>0</v>
      </c>
      <c r="M41" s="217">
        <v>0</v>
      </c>
      <c r="N41" s="217">
        <v>0</v>
      </c>
      <c r="O41" s="216">
        <f t="shared" si="5"/>
        <v>0</v>
      </c>
      <c r="P41" s="215">
        <v>0</v>
      </c>
      <c r="Q41" s="215">
        <v>0</v>
      </c>
      <c r="R41" s="215">
        <v>0</v>
      </c>
      <c r="S41" s="218">
        <v>0</v>
      </c>
      <c r="T41" s="216">
        <f t="shared" si="6"/>
        <v>0</v>
      </c>
      <c r="U41" s="217">
        <v>0</v>
      </c>
      <c r="V41" s="217">
        <v>0</v>
      </c>
      <c r="W41" s="217">
        <v>0</v>
      </c>
      <c r="X41" s="217">
        <v>0</v>
      </c>
      <c r="Y41" s="219">
        <f t="shared" si="7"/>
        <v>0</v>
      </c>
      <c r="Z41" s="215">
        <v>0</v>
      </c>
      <c r="AA41" s="215">
        <v>0</v>
      </c>
      <c r="AB41" s="215">
        <v>0</v>
      </c>
      <c r="AC41" s="215">
        <v>0</v>
      </c>
      <c r="AD41" s="215">
        <v>0</v>
      </c>
      <c r="AE41" s="215">
        <v>0</v>
      </c>
      <c r="AF41" s="217">
        <v>50000</v>
      </c>
      <c r="AG41" s="220">
        <f t="shared" si="8"/>
        <v>500000</v>
      </c>
      <c r="AH41" s="215">
        <f t="shared" si="9"/>
        <v>450000</v>
      </c>
      <c r="AI41" s="219">
        <f t="shared" si="10"/>
        <v>450000</v>
      </c>
      <c r="AJ41" s="221">
        <v>450000</v>
      </c>
      <c r="AK41" s="215">
        <v>0</v>
      </c>
      <c r="AL41" s="215">
        <v>0</v>
      </c>
      <c r="AM41" s="215">
        <v>0</v>
      </c>
      <c r="AN41" s="219">
        <f t="shared" si="11"/>
        <v>0</v>
      </c>
      <c r="AO41" s="215">
        <v>0</v>
      </c>
      <c r="AP41" s="215">
        <v>0</v>
      </c>
      <c r="AQ41" s="215">
        <v>0</v>
      </c>
      <c r="AR41" s="215">
        <v>0</v>
      </c>
      <c r="AS41" s="219">
        <f t="shared" si="12"/>
        <v>0</v>
      </c>
      <c r="AT41" s="215">
        <v>0</v>
      </c>
      <c r="AU41" s="215">
        <v>0</v>
      </c>
      <c r="AV41" s="215">
        <v>0</v>
      </c>
      <c r="AW41" s="215">
        <v>0</v>
      </c>
      <c r="AX41" s="219">
        <f t="shared" si="13"/>
        <v>0</v>
      </c>
      <c r="AY41" s="215">
        <v>0</v>
      </c>
      <c r="AZ41" s="215">
        <v>0</v>
      </c>
      <c r="BA41" s="215">
        <v>0</v>
      </c>
      <c r="BB41" s="215">
        <v>0</v>
      </c>
      <c r="BC41" s="215">
        <v>0</v>
      </c>
      <c r="BD41" s="215">
        <v>0</v>
      </c>
      <c r="BE41" s="215">
        <v>50000</v>
      </c>
    </row>
    <row r="42" ht="20.1" customHeight="1" spans="1:57">
      <c r="A42" s="211">
        <v>35</v>
      </c>
      <c r="B42" s="212" t="s">
        <v>48</v>
      </c>
      <c r="C42" s="212" t="s">
        <v>49</v>
      </c>
      <c r="D42" s="213">
        <v>2014</v>
      </c>
      <c r="E42" s="213" t="s">
        <v>86</v>
      </c>
      <c r="F42" s="212" t="s">
        <v>51</v>
      </c>
      <c r="G42" s="212" t="s">
        <v>51</v>
      </c>
      <c r="H42" s="214">
        <f t="shared" si="2"/>
        <v>460000</v>
      </c>
      <c r="I42" s="215">
        <f t="shared" si="3"/>
        <v>450000</v>
      </c>
      <c r="J42" s="216">
        <f t="shared" si="4"/>
        <v>450000</v>
      </c>
      <c r="K42" s="217">
        <v>450000</v>
      </c>
      <c r="L42" s="217">
        <v>0</v>
      </c>
      <c r="M42" s="217">
        <v>0</v>
      </c>
      <c r="N42" s="217">
        <v>0</v>
      </c>
      <c r="O42" s="216">
        <f t="shared" si="5"/>
        <v>0</v>
      </c>
      <c r="P42" s="215">
        <v>0</v>
      </c>
      <c r="Q42" s="215">
        <v>0</v>
      </c>
      <c r="R42" s="215">
        <v>0</v>
      </c>
      <c r="S42" s="218">
        <v>0</v>
      </c>
      <c r="T42" s="216">
        <f t="shared" si="6"/>
        <v>0</v>
      </c>
      <c r="U42" s="217">
        <v>0</v>
      </c>
      <c r="V42" s="217">
        <v>0</v>
      </c>
      <c r="W42" s="217">
        <v>0</v>
      </c>
      <c r="X42" s="217">
        <v>0</v>
      </c>
      <c r="Y42" s="219">
        <f t="shared" si="7"/>
        <v>0</v>
      </c>
      <c r="Z42" s="215">
        <v>0</v>
      </c>
      <c r="AA42" s="215">
        <v>0</v>
      </c>
      <c r="AB42" s="215">
        <v>0</v>
      </c>
      <c r="AC42" s="215">
        <v>0</v>
      </c>
      <c r="AD42" s="215">
        <v>0</v>
      </c>
      <c r="AE42" s="215">
        <v>0</v>
      </c>
      <c r="AF42" s="217">
        <v>10000</v>
      </c>
      <c r="AG42" s="220">
        <f t="shared" si="8"/>
        <v>450000</v>
      </c>
      <c r="AH42" s="215">
        <f t="shared" si="9"/>
        <v>450000</v>
      </c>
      <c r="AI42" s="219">
        <f t="shared" si="10"/>
        <v>450000</v>
      </c>
      <c r="AJ42" s="221">
        <v>450000</v>
      </c>
      <c r="AK42" s="215">
        <v>0</v>
      </c>
      <c r="AL42" s="215">
        <v>0</v>
      </c>
      <c r="AM42" s="215">
        <v>0</v>
      </c>
      <c r="AN42" s="219">
        <f t="shared" si="11"/>
        <v>0</v>
      </c>
      <c r="AO42" s="215">
        <v>0</v>
      </c>
      <c r="AP42" s="215">
        <v>0</v>
      </c>
      <c r="AQ42" s="215">
        <v>0</v>
      </c>
      <c r="AR42" s="215">
        <v>0</v>
      </c>
      <c r="AS42" s="219">
        <f t="shared" si="12"/>
        <v>0</v>
      </c>
      <c r="AT42" s="215">
        <v>0</v>
      </c>
      <c r="AU42" s="215">
        <v>0</v>
      </c>
      <c r="AV42" s="215">
        <v>0</v>
      </c>
      <c r="AW42" s="215">
        <v>0</v>
      </c>
      <c r="AX42" s="219">
        <f t="shared" si="13"/>
        <v>0</v>
      </c>
      <c r="AY42" s="215">
        <v>0</v>
      </c>
      <c r="AZ42" s="215">
        <v>0</v>
      </c>
      <c r="BA42" s="215">
        <v>0</v>
      </c>
      <c r="BB42" s="215">
        <v>0</v>
      </c>
      <c r="BC42" s="215">
        <v>0</v>
      </c>
      <c r="BD42" s="215">
        <v>0</v>
      </c>
      <c r="BE42" s="228">
        <v>0</v>
      </c>
    </row>
    <row r="43" ht="20.1" customHeight="1" spans="1:57">
      <c r="A43" s="211">
        <v>36</v>
      </c>
      <c r="B43" s="212" t="s">
        <v>48</v>
      </c>
      <c r="C43" s="212" t="s">
        <v>49</v>
      </c>
      <c r="D43" s="213">
        <v>2014</v>
      </c>
      <c r="E43" s="226" t="s">
        <v>87</v>
      </c>
      <c r="F43" s="212" t="s">
        <v>51</v>
      </c>
      <c r="G43" s="229" t="s">
        <v>51</v>
      </c>
      <c r="H43" s="214">
        <f t="shared" si="2"/>
        <v>470000</v>
      </c>
      <c r="I43" s="215">
        <f t="shared" si="3"/>
        <v>450000</v>
      </c>
      <c r="J43" s="216">
        <f t="shared" si="4"/>
        <v>450000</v>
      </c>
      <c r="K43" s="217">
        <v>450000</v>
      </c>
      <c r="L43" s="217">
        <v>0</v>
      </c>
      <c r="M43" s="217">
        <v>0</v>
      </c>
      <c r="N43" s="217">
        <v>0</v>
      </c>
      <c r="O43" s="216">
        <f t="shared" si="5"/>
        <v>0</v>
      </c>
      <c r="P43" s="215">
        <v>0</v>
      </c>
      <c r="Q43" s="215">
        <v>0</v>
      </c>
      <c r="R43" s="215">
        <v>0</v>
      </c>
      <c r="S43" s="218">
        <v>0</v>
      </c>
      <c r="T43" s="216">
        <f t="shared" si="6"/>
        <v>0</v>
      </c>
      <c r="U43" s="217">
        <v>0</v>
      </c>
      <c r="V43" s="217">
        <v>0</v>
      </c>
      <c r="W43" s="217">
        <v>0</v>
      </c>
      <c r="X43" s="217">
        <v>0</v>
      </c>
      <c r="Y43" s="219">
        <f t="shared" si="7"/>
        <v>0</v>
      </c>
      <c r="Z43" s="215">
        <v>0</v>
      </c>
      <c r="AA43" s="215">
        <v>0</v>
      </c>
      <c r="AB43" s="215">
        <v>0</v>
      </c>
      <c r="AC43" s="215">
        <v>0</v>
      </c>
      <c r="AD43" s="215">
        <v>0</v>
      </c>
      <c r="AE43" s="215">
        <v>0</v>
      </c>
      <c r="AF43" s="217">
        <v>20000</v>
      </c>
      <c r="AG43" s="220">
        <f t="shared" si="8"/>
        <v>470000</v>
      </c>
      <c r="AH43" s="215">
        <f t="shared" si="9"/>
        <v>450000</v>
      </c>
      <c r="AI43" s="219">
        <f t="shared" si="10"/>
        <v>450000</v>
      </c>
      <c r="AJ43" s="217">
        <v>450000</v>
      </c>
      <c r="AK43" s="217">
        <v>0</v>
      </c>
      <c r="AL43" s="217">
        <v>0</v>
      </c>
      <c r="AM43" s="217">
        <v>0</v>
      </c>
      <c r="AN43" s="219">
        <f t="shared" si="11"/>
        <v>0</v>
      </c>
      <c r="AO43" s="215">
        <v>0</v>
      </c>
      <c r="AP43" s="215">
        <v>0</v>
      </c>
      <c r="AQ43" s="215">
        <v>0</v>
      </c>
      <c r="AR43" s="215">
        <v>0</v>
      </c>
      <c r="AS43" s="219">
        <f t="shared" si="12"/>
        <v>0</v>
      </c>
      <c r="AT43" s="217">
        <v>0</v>
      </c>
      <c r="AU43" s="217">
        <v>0</v>
      </c>
      <c r="AV43" s="217">
        <v>0</v>
      </c>
      <c r="AW43" s="217">
        <v>0</v>
      </c>
      <c r="AX43" s="219">
        <f t="shared" si="13"/>
        <v>0</v>
      </c>
      <c r="AY43" s="215">
        <v>0</v>
      </c>
      <c r="AZ43" s="215">
        <v>0</v>
      </c>
      <c r="BA43" s="215">
        <v>0</v>
      </c>
      <c r="BB43" s="215">
        <v>0</v>
      </c>
      <c r="BC43" s="215">
        <v>0</v>
      </c>
      <c r="BD43" s="215">
        <v>0</v>
      </c>
      <c r="BE43" s="217">
        <v>20000</v>
      </c>
    </row>
    <row r="44" ht="20.1" customHeight="1" spans="1:57">
      <c r="A44" s="211">
        <v>37</v>
      </c>
      <c r="B44" s="212" t="s">
        <v>48</v>
      </c>
      <c r="C44" s="212" t="s">
        <v>49</v>
      </c>
      <c r="D44" s="213">
        <v>2014</v>
      </c>
      <c r="E44" s="213" t="s">
        <v>88</v>
      </c>
      <c r="F44" s="212" t="s">
        <v>51</v>
      </c>
      <c r="G44" s="212" t="s">
        <v>51</v>
      </c>
      <c r="H44" s="214">
        <f t="shared" si="2"/>
        <v>470000</v>
      </c>
      <c r="I44" s="215">
        <f t="shared" si="3"/>
        <v>450000</v>
      </c>
      <c r="J44" s="216">
        <f t="shared" si="4"/>
        <v>450000</v>
      </c>
      <c r="K44" s="217">
        <v>450000</v>
      </c>
      <c r="L44" s="217">
        <v>0</v>
      </c>
      <c r="M44" s="217">
        <v>0</v>
      </c>
      <c r="N44" s="217">
        <v>0</v>
      </c>
      <c r="O44" s="216">
        <f t="shared" si="5"/>
        <v>0</v>
      </c>
      <c r="P44" s="215">
        <v>0</v>
      </c>
      <c r="Q44" s="215">
        <v>0</v>
      </c>
      <c r="R44" s="215">
        <v>0</v>
      </c>
      <c r="S44" s="218">
        <v>0</v>
      </c>
      <c r="T44" s="216">
        <f t="shared" si="6"/>
        <v>0</v>
      </c>
      <c r="U44" s="217">
        <v>0</v>
      </c>
      <c r="V44" s="217">
        <v>0</v>
      </c>
      <c r="W44" s="217">
        <v>0</v>
      </c>
      <c r="X44" s="217">
        <v>0</v>
      </c>
      <c r="Y44" s="219">
        <f t="shared" si="7"/>
        <v>0</v>
      </c>
      <c r="Z44" s="215">
        <v>0</v>
      </c>
      <c r="AA44" s="215">
        <v>0</v>
      </c>
      <c r="AB44" s="215">
        <v>0</v>
      </c>
      <c r="AC44" s="215">
        <v>0</v>
      </c>
      <c r="AD44" s="215">
        <v>0</v>
      </c>
      <c r="AE44" s="215">
        <v>0</v>
      </c>
      <c r="AF44" s="217">
        <v>20000</v>
      </c>
      <c r="AG44" s="220">
        <f t="shared" si="8"/>
        <v>450000</v>
      </c>
      <c r="AH44" s="215">
        <f t="shared" si="9"/>
        <v>450000</v>
      </c>
      <c r="AI44" s="219">
        <f t="shared" si="10"/>
        <v>450000</v>
      </c>
      <c r="AJ44" s="221">
        <v>450000</v>
      </c>
      <c r="AK44" s="215">
        <v>0</v>
      </c>
      <c r="AL44" s="215">
        <v>0</v>
      </c>
      <c r="AM44" s="215">
        <v>0</v>
      </c>
      <c r="AN44" s="219">
        <f t="shared" si="11"/>
        <v>0</v>
      </c>
      <c r="AO44" s="215">
        <v>0</v>
      </c>
      <c r="AP44" s="215">
        <v>0</v>
      </c>
      <c r="AQ44" s="215">
        <v>0</v>
      </c>
      <c r="AR44" s="215">
        <v>0</v>
      </c>
      <c r="AS44" s="219">
        <f t="shared" si="12"/>
        <v>0</v>
      </c>
      <c r="AT44" s="215">
        <v>0</v>
      </c>
      <c r="AU44" s="215">
        <v>0</v>
      </c>
      <c r="AV44" s="215">
        <v>0</v>
      </c>
      <c r="AW44" s="215">
        <v>0</v>
      </c>
      <c r="AX44" s="219">
        <f t="shared" si="13"/>
        <v>0</v>
      </c>
      <c r="AY44" s="215">
        <v>0</v>
      </c>
      <c r="AZ44" s="215">
        <v>0</v>
      </c>
      <c r="BA44" s="215">
        <v>0</v>
      </c>
      <c r="BB44" s="215">
        <v>0</v>
      </c>
      <c r="BC44" s="215">
        <v>0</v>
      </c>
      <c r="BD44" s="215">
        <v>0</v>
      </c>
      <c r="BE44" s="215">
        <v>0</v>
      </c>
    </row>
    <row r="45" ht="20.1" customHeight="1" spans="1:57">
      <c r="A45" s="211">
        <v>38</v>
      </c>
      <c r="B45" s="212" t="s">
        <v>48</v>
      </c>
      <c r="C45" s="212" t="s">
        <v>49</v>
      </c>
      <c r="D45" s="213">
        <v>2014</v>
      </c>
      <c r="E45" s="226" t="s">
        <v>89</v>
      </c>
      <c r="F45" s="212" t="s">
        <v>51</v>
      </c>
      <c r="G45" s="212" t="s">
        <v>51</v>
      </c>
      <c r="H45" s="214">
        <f t="shared" si="2"/>
        <v>430000</v>
      </c>
      <c r="I45" s="215">
        <f t="shared" si="3"/>
        <v>410000</v>
      </c>
      <c r="J45" s="216">
        <f t="shared" si="4"/>
        <v>410000</v>
      </c>
      <c r="K45" s="217">
        <v>410000</v>
      </c>
      <c r="L45" s="217">
        <v>0</v>
      </c>
      <c r="M45" s="217">
        <v>0</v>
      </c>
      <c r="N45" s="217">
        <v>0</v>
      </c>
      <c r="O45" s="216">
        <f t="shared" si="5"/>
        <v>0</v>
      </c>
      <c r="P45" s="215">
        <v>0</v>
      </c>
      <c r="Q45" s="215">
        <v>0</v>
      </c>
      <c r="R45" s="215">
        <v>0</v>
      </c>
      <c r="S45" s="218">
        <v>0</v>
      </c>
      <c r="T45" s="216">
        <f t="shared" si="6"/>
        <v>0</v>
      </c>
      <c r="U45" s="217">
        <v>0</v>
      </c>
      <c r="V45" s="217">
        <v>0</v>
      </c>
      <c r="W45" s="217">
        <v>0</v>
      </c>
      <c r="X45" s="217">
        <v>0</v>
      </c>
      <c r="Y45" s="219">
        <f t="shared" si="7"/>
        <v>0</v>
      </c>
      <c r="Z45" s="215">
        <v>0</v>
      </c>
      <c r="AA45" s="215">
        <v>0</v>
      </c>
      <c r="AB45" s="215">
        <v>0</v>
      </c>
      <c r="AC45" s="215">
        <v>0</v>
      </c>
      <c r="AD45" s="215">
        <v>0</v>
      </c>
      <c r="AE45" s="215">
        <v>0</v>
      </c>
      <c r="AF45" s="217">
        <v>20000</v>
      </c>
      <c r="AG45" s="220">
        <f t="shared" si="8"/>
        <v>430000</v>
      </c>
      <c r="AH45" s="215">
        <f t="shared" si="9"/>
        <v>410000</v>
      </c>
      <c r="AI45" s="219">
        <f t="shared" si="10"/>
        <v>410000</v>
      </c>
      <c r="AJ45" s="221">
        <v>410000</v>
      </c>
      <c r="AK45" s="215">
        <v>0</v>
      </c>
      <c r="AL45" s="215">
        <v>0</v>
      </c>
      <c r="AM45" s="215">
        <v>0</v>
      </c>
      <c r="AN45" s="219">
        <f t="shared" si="11"/>
        <v>0</v>
      </c>
      <c r="AO45" s="215">
        <v>0</v>
      </c>
      <c r="AP45" s="215">
        <v>0</v>
      </c>
      <c r="AQ45" s="215">
        <v>0</v>
      </c>
      <c r="AR45" s="215">
        <v>0</v>
      </c>
      <c r="AS45" s="219">
        <f t="shared" si="12"/>
        <v>0</v>
      </c>
      <c r="AT45" s="215">
        <v>0</v>
      </c>
      <c r="AU45" s="215">
        <v>0</v>
      </c>
      <c r="AV45" s="215">
        <v>0</v>
      </c>
      <c r="AW45" s="215">
        <v>0</v>
      </c>
      <c r="AX45" s="219">
        <f t="shared" si="13"/>
        <v>0</v>
      </c>
      <c r="AY45" s="215">
        <v>0</v>
      </c>
      <c r="AZ45" s="215">
        <v>0</v>
      </c>
      <c r="BA45" s="215">
        <v>0</v>
      </c>
      <c r="BB45" s="215">
        <v>0</v>
      </c>
      <c r="BC45" s="215">
        <v>0</v>
      </c>
      <c r="BD45" s="215">
        <v>0</v>
      </c>
      <c r="BE45" s="217">
        <v>20000</v>
      </c>
    </row>
    <row r="46" ht="20.1" customHeight="1" spans="1:57">
      <c r="A46" s="211">
        <v>39</v>
      </c>
      <c r="B46" s="212" t="s">
        <v>48</v>
      </c>
      <c r="C46" s="212" t="s">
        <v>49</v>
      </c>
      <c r="D46" s="213">
        <v>2014</v>
      </c>
      <c r="E46" s="222" t="s">
        <v>90</v>
      </c>
      <c r="F46" s="212" t="s">
        <v>51</v>
      </c>
      <c r="G46" s="212" t="s">
        <v>51</v>
      </c>
      <c r="H46" s="214">
        <f t="shared" si="2"/>
        <v>430000</v>
      </c>
      <c r="I46" s="215">
        <f t="shared" si="3"/>
        <v>410000</v>
      </c>
      <c r="J46" s="216">
        <f t="shared" si="4"/>
        <v>410000</v>
      </c>
      <c r="K46" s="217">
        <v>410000</v>
      </c>
      <c r="L46" s="217">
        <v>0</v>
      </c>
      <c r="M46" s="217">
        <v>0</v>
      </c>
      <c r="N46" s="217">
        <v>0</v>
      </c>
      <c r="O46" s="216">
        <f t="shared" si="5"/>
        <v>0</v>
      </c>
      <c r="P46" s="215">
        <v>0</v>
      </c>
      <c r="Q46" s="215">
        <v>0</v>
      </c>
      <c r="R46" s="215">
        <v>0</v>
      </c>
      <c r="S46" s="218">
        <v>0</v>
      </c>
      <c r="T46" s="216">
        <f t="shared" si="6"/>
        <v>0</v>
      </c>
      <c r="U46" s="217">
        <v>0</v>
      </c>
      <c r="V46" s="217">
        <v>0</v>
      </c>
      <c r="W46" s="217">
        <v>0</v>
      </c>
      <c r="X46" s="217">
        <v>0</v>
      </c>
      <c r="Y46" s="219">
        <f t="shared" si="7"/>
        <v>0</v>
      </c>
      <c r="Z46" s="215">
        <v>0</v>
      </c>
      <c r="AA46" s="215">
        <v>0</v>
      </c>
      <c r="AB46" s="215">
        <v>0</v>
      </c>
      <c r="AC46" s="215">
        <v>0</v>
      </c>
      <c r="AD46" s="215">
        <v>0</v>
      </c>
      <c r="AE46" s="215">
        <v>0</v>
      </c>
      <c r="AF46" s="217">
        <v>20000</v>
      </c>
      <c r="AG46" s="220">
        <f t="shared" si="8"/>
        <v>399750</v>
      </c>
      <c r="AH46" s="215">
        <f t="shared" si="9"/>
        <v>399750</v>
      </c>
      <c r="AI46" s="219">
        <f t="shared" si="10"/>
        <v>399750</v>
      </c>
      <c r="AJ46" s="221">
        <v>399750</v>
      </c>
      <c r="AK46" s="215">
        <v>0</v>
      </c>
      <c r="AL46" s="215">
        <v>0</v>
      </c>
      <c r="AM46" s="215">
        <v>0</v>
      </c>
      <c r="AN46" s="219">
        <f t="shared" si="11"/>
        <v>0</v>
      </c>
      <c r="AO46" s="215">
        <v>0</v>
      </c>
      <c r="AP46" s="215">
        <v>0</v>
      </c>
      <c r="AQ46" s="215">
        <v>0</v>
      </c>
      <c r="AR46" s="215">
        <v>0</v>
      </c>
      <c r="AS46" s="219">
        <f t="shared" si="12"/>
        <v>0</v>
      </c>
      <c r="AT46" s="215">
        <v>0</v>
      </c>
      <c r="AU46" s="215">
        <v>0</v>
      </c>
      <c r="AV46" s="215">
        <v>0</v>
      </c>
      <c r="AW46" s="215">
        <v>0</v>
      </c>
      <c r="AX46" s="219">
        <f t="shared" si="13"/>
        <v>0</v>
      </c>
      <c r="AY46" s="215">
        <v>0</v>
      </c>
      <c r="AZ46" s="215">
        <v>0</v>
      </c>
      <c r="BA46" s="215">
        <v>0</v>
      </c>
      <c r="BB46" s="215">
        <v>0</v>
      </c>
      <c r="BC46" s="215">
        <v>0</v>
      </c>
      <c r="BD46" s="215">
        <v>0</v>
      </c>
      <c r="BE46" s="217">
        <v>0</v>
      </c>
    </row>
    <row r="47" ht="20.1" customHeight="1" spans="1:57">
      <c r="A47" s="211">
        <v>40</v>
      </c>
      <c r="B47" s="212" t="s">
        <v>48</v>
      </c>
      <c r="C47" s="212" t="s">
        <v>49</v>
      </c>
      <c r="D47" s="213">
        <v>2014</v>
      </c>
      <c r="E47" s="226" t="s">
        <v>91</v>
      </c>
      <c r="F47" s="212" t="s">
        <v>51</v>
      </c>
      <c r="G47" s="212" t="s">
        <v>51</v>
      </c>
      <c r="H47" s="214">
        <f t="shared" si="2"/>
        <v>320000</v>
      </c>
      <c r="I47" s="215">
        <f t="shared" si="3"/>
        <v>300000</v>
      </c>
      <c r="J47" s="216">
        <f t="shared" si="4"/>
        <v>300000</v>
      </c>
      <c r="K47" s="217">
        <v>300000</v>
      </c>
      <c r="L47" s="217">
        <v>0</v>
      </c>
      <c r="M47" s="217">
        <v>0</v>
      </c>
      <c r="N47" s="217">
        <v>0</v>
      </c>
      <c r="O47" s="216">
        <f t="shared" si="5"/>
        <v>0</v>
      </c>
      <c r="P47" s="215">
        <v>0</v>
      </c>
      <c r="Q47" s="215">
        <v>0</v>
      </c>
      <c r="R47" s="215">
        <v>0</v>
      </c>
      <c r="S47" s="218">
        <v>0</v>
      </c>
      <c r="T47" s="216">
        <f t="shared" si="6"/>
        <v>0</v>
      </c>
      <c r="U47" s="217">
        <v>0</v>
      </c>
      <c r="V47" s="217">
        <v>0</v>
      </c>
      <c r="W47" s="217">
        <v>0</v>
      </c>
      <c r="X47" s="217">
        <v>0</v>
      </c>
      <c r="Y47" s="219">
        <f t="shared" si="7"/>
        <v>0</v>
      </c>
      <c r="Z47" s="215">
        <v>0</v>
      </c>
      <c r="AA47" s="215">
        <v>0</v>
      </c>
      <c r="AB47" s="215">
        <v>0</v>
      </c>
      <c r="AC47" s="215">
        <v>0</v>
      </c>
      <c r="AD47" s="215">
        <v>0</v>
      </c>
      <c r="AE47" s="215">
        <v>0</v>
      </c>
      <c r="AF47" s="217">
        <v>20000</v>
      </c>
      <c r="AG47" s="220">
        <f t="shared" si="8"/>
        <v>300000</v>
      </c>
      <c r="AH47" s="215">
        <f t="shared" si="9"/>
        <v>300000</v>
      </c>
      <c r="AI47" s="219">
        <f t="shared" si="10"/>
        <v>300000</v>
      </c>
      <c r="AJ47" s="221">
        <v>300000</v>
      </c>
      <c r="AK47" s="215">
        <v>0</v>
      </c>
      <c r="AL47" s="215">
        <v>0</v>
      </c>
      <c r="AM47" s="215">
        <v>0</v>
      </c>
      <c r="AN47" s="219">
        <f t="shared" si="11"/>
        <v>0</v>
      </c>
      <c r="AO47" s="215">
        <v>0</v>
      </c>
      <c r="AP47" s="215">
        <v>0</v>
      </c>
      <c r="AQ47" s="215">
        <v>0</v>
      </c>
      <c r="AR47" s="215">
        <v>0</v>
      </c>
      <c r="AS47" s="219">
        <f t="shared" si="12"/>
        <v>0</v>
      </c>
      <c r="AT47" s="215">
        <v>0</v>
      </c>
      <c r="AU47" s="215">
        <v>0</v>
      </c>
      <c r="AV47" s="215">
        <v>0</v>
      </c>
      <c r="AW47" s="215">
        <v>0</v>
      </c>
      <c r="AX47" s="219">
        <f t="shared" si="13"/>
        <v>0</v>
      </c>
      <c r="AY47" s="215">
        <v>0</v>
      </c>
      <c r="AZ47" s="215">
        <v>0</v>
      </c>
      <c r="BA47" s="215">
        <v>0</v>
      </c>
      <c r="BB47" s="215">
        <v>0</v>
      </c>
      <c r="BC47" s="215">
        <v>0</v>
      </c>
      <c r="BD47" s="215">
        <v>0</v>
      </c>
      <c r="BE47" s="215">
        <v>0</v>
      </c>
    </row>
    <row r="48" ht="20.1" customHeight="1" spans="1:57">
      <c r="A48" s="211">
        <v>41</v>
      </c>
      <c r="B48" s="212" t="s">
        <v>48</v>
      </c>
      <c r="C48" s="212" t="s">
        <v>49</v>
      </c>
      <c r="D48" s="213">
        <v>2014</v>
      </c>
      <c r="E48" s="213" t="s">
        <v>92</v>
      </c>
      <c r="F48" s="212" t="s">
        <v>51</v>
      </c>
      <c r="G48" s="212" t="s">
        <v>51</v>
      </c>
      <c r="H48" s="214">
        <f t="shared" si="2"/>
        <v>270000</v>
      </c>
      <c r="I48" s="215">
        <f t="shared" si="3"/>
        <v>250000</v>
      </c>
      <c r="J48" s="216">
        <f t="shared" si="4"/>
        <v>250000</v>
      </c>
      <c r="K48" s="217">
        <v>250000</v>
      </c>
      <c r="L48" s="217">
        <v>0</v>
      </c>
      <c r="M48" s="217">
        <v>0</v>
      </c>
      <c r="N48" s="217">
        <v>0</v>
      </c>
      <c r="O48" s="216">
        <f t="shared" si="5"/>
        <v>0</v>
      </c>
      <c r="P48" s="215">
        <v>0</v>
      </c>
      <c r="Q48" s="215">
        <v>0</v>
      </c>
      <c r="R48" s="215">
        <v>0</v>
      </c>
      <c r="S48" s="218">
        <v>0</v>
      </c>
      <c r="T48" s="216">
        <f t="shared" si="6"/>
        <v>0</v>
      </c>
      <c r="U48" s="217">
        <v>0</v>
      </c>
      <c r="V48" s="217">
        <v>0</v>
      </c>
      <c r="W48" s="217">
        <v>0</v>
      </c>
      <c r="X48" s="217">
        <v>0</v>
      </c>
      <c r="Y48" s="219">
        <f t="shared" si="7"/>
        <v>0</v>
      </c>
      <c r="Z48" s="215">
        <v>0</v>
      </c>
      <c r="AA48" s="215">
        <v>0</v>
      </c>
      <c r="AB48" s="215">
        <v>0</v>
      </c>
      <c r="AC48" s="215">
        <v>0</v>
      </c>
      <c r="AD48" s="215">
        <v>0</v>
      </c>
      <c r="AE48" s="215">
        <v>0</v>
      </c>
      <c r="AF48" s="217">
        <v>20000</v>
      </c>
      <c r="AG48" s="220">
        <f t="shared" si="8"/>
        <v>250000</v>
      </c>
      <c r="AH48" s="215">
        <f t="shared" si="9"/>
        <v>250000</v>
      </c>
      <c r="AI48" s="219">
        <f t="shared" si="10"/>
        <v>250000</v>
      </c>
      <c r="AJ48" s="220">
        <v>250000</v>
      </c>
      <c r="AK48" s="215">
        <v>0</v>
      </c>
      <c r="AL48" s="215">
        <v>0</v>
      </c>
      <c r="AM48" s="215">
        <v>0</v>
      </c>
      <c r="AN48" s="219">
        <f t="shared" si="11"/>
        <v>0</v>
      </c>
      <c r="AO48" s="215">
        <v>0</v>
      </c>
      <c r="AP48" s="215">
        <v>0</v>
      </c>
      <c r="AQ48" s="215">
        <v>0</v>
      </c>
      <c r="AR48" s="215">
        <v>0</v>
      </c>
      <c r="AS48" s="219">
        <f t="shared" si="12"/>
        <v>0</v>
      </c>
      <c r="AT48" s="215">
        <v>0</v>
      </c>
      <c r="AU48" s="215">
        <v>0</v>
      </c>
      <c r="AV48" s="215">
        <v>0</v>
      </c>
      <c r="AW48" s="215">
        <v>0</v>
      </c>
      <c r="AX48" s="219">
        <f t="shared" si="13"/>
        <v>0</v>
      </c>
      <c r="AY48" s="215">
        <v>0</v>
      </c>
      <c r="AZ48" s="215">
        <v>0</v>
      </c>
      <c r="BA48" s="215">
        <v>0</v>
      </c>
      <c r="BB48" s="215">
        <v>0</v>
      </c>
      <c r="BC48" s="215">
        <v>0</v>
      </c>
      <c r="BD48" s="215">
        <v>0</v>
      </c>
      <c r="BE48" s="215">
        <v>0</v>
      </c>
    </row>
    <row r="49" ht="20.1" customHeight="1" spans="1:57">
      <c r="A49" s="211">
        <v>42</v>
      </c>
      <c r="B49" s="212" t="s">
        <v>48</v>
      </c>
      <c r="C49" s="212" t="s">
        <v>49</v>
      </c>
      <c r="D49" s="213">
        <v>2014</v>
      </c>
      <c r="E49" s="230" t="s">
        <v>93</v>
      </c>
      <c r="F49" s="212" t="s">
        <v>51</v>
      </c>
      <c r="G49" s="212" t="s">
        <v>51</v>
      </c>
      <c r="H49" s="214">
        <f t="shared" si="2"/>
        <v>270000</v>
      </c>
      <c r="I49" s="215">
        <f t="shared" si="3"/>
        <v>230000</v>
      </c>
      <c r="J49" s="216">
        <f t="shared" si="4"/>
        <v>230000</v>
      </c>
      <c r="K49" s="217">
        <v>230000</v>
      </c>
      <c r="L49" s="217">
        <v>0</v>
      </c>
      <c r="M49" s="217">
        <v>0</v>
      </c>
      <c r="N49" s="217">
        <v>0</v>
      </c>
      <c r="O49" s="216">
        <f t="shared" si="5"/>
        <v>0</v>
      </c>
      <c r="P49" s="215">
        <v>0</v>
      </c>
      <c r="Q49" s="215">
        <v>0</v>
      </c>
      <c r="R49" s="215">
        <v>0</v>
      </c>
      <c r="S49" s="218">
        <v>0</v>
      </c>
      <c r="T49" s="216">
        <f t="shared" si="6"/>
        <v>0</v>
      </c>
      <c r="U49" s="217">
        <v>0</v>
      </c>
      <c r="V49" s="217">
        <v>0</v>
      </c>
      <c r="W49" s="217">
        <v>0</v>
      </c>
      <c r="X49" s="217">
        <v>0</v>
      </c>
      <c r="Y49" s="219">
        <f t="shared" si="7"/>
        <v>0</v>
      </c>
      <c r="Z49" s="215">
        <v>0</v>
      </c>
      <c r="AA49" s="215">
        <v>0</v>
      </c>
      <c r="AB49" s="215">
        <v>0</v>
      </c>
      <c r="AC49" s="215">
        <v>0</v>
      </c>
      <c r="AD49" s="215">
        <v>0</v>
      </c>
      <c r="AE49" s="215">
        <v>0</v>
      </c>
      <c r="AF49" s="217">
        <v>40000</v>
      </c>
      <c r="AG49" s="220">
        <f t="shared" si="8"/>
        <v>270000</v>
      </c>
      <c r="AH49" s="215">
        <f t="shared" si="9"/>
        <v>230000</v>
      </c>
      <c r="AI49" s="219">
        <f t="shared" si="10"/>
        <v>230000</v>
      </c>
      <c r="AJ49" s="221">
        <v>230000</v>
      </c>
      <c r="AK49" s="215">
        <v>0</v>
      </c>
      <c r="AL49" s="215">
        <v>0</v>
      </c>
      <c r="AM49" s="215">
        <v>0</v>
      </c>
      <c r="AN49" s="219">
        <f t="shared" si="11"/>
        <v>0</v>
      </c>
      <c r="AO49" s="215">
        <v>0</v>
      </c>
      <c r="AP49" s="215">
        <v>0</v>
      </c>
      <c r="AQ49" s="215">
        <v>0</v>
      </c>
      <c r="AR49" s="215">
        <v>0</v>
      </c>
      <c r="AS49" s="219">
        <f t="shared" si="12"/>
        <v>0</v>
      </c>
      <c r="AT49" s="215">
        <v>0</v>
      </c>
      <c r="AU49" s="215">
        <v>0</v>
      </c>
      <c r="AV49" s="215">
        <v>0</v>
      </c>
      <c r="AW49" s="215">
        <v>0</v>
      </c>
      <c r="AX49" s="219">
        <f t="shared" si="13"/>
        <v>0</v>
      </c>
      <c r="AY49" s="215">
        <v>0</v>
      </c>
      <c r="AZ49" s="215">
        <v>0</v>
      </c>
      <c r="BA49" s="215">
        <v>0</v>
      </c>
      <c r="BB49" s="215">
        <v>0</v>
      </c>
      <c r="BC49" s="215">
        <v>0</v>
      </c>
      <c r="BD49" s="215">
        <v>0</v>
      </c>
      <c r="BE49" s="215">
        <v>40000</v>
      </c>
    </row>
    <row r="50" ht="20.1" customHeight="1" spans="1:57">
      <c r="A50" s="211">
        <v>43</v>
      </c>
      <c r="B50" s="212" t="s">
        <v>48</v>
      </c>
      <c r="C50" s="212" t="s">
        <v>49</v>
      </c>
      <c r="D50" s="213">
        <v>2014</v>
      </c>
      <c r="E50" s="213" t="s">
        <v>94</v>
      </c>
      <c r="F50" s="212" t="s">
        <v>51</v>
      </c>
      <c r="G50" s="212" t="s">
        <v>51</v>
      </c>
      <c r="H50" s="214">
        <f t="shared" si="2"/>
        <v>120000</v>
      </c>
      <c r="I50" s="215">
        <f t="shared" si="3"/>
        <v>100000</v>
      </c>
      <c r="J50" s="216">
        <f t="shared" si="4"/>
        <v>100000</v>
      </c>
      <c r="K50" s="217">
        <v>100000</v>
      </c>
      <c r="L50" s="217">
        <v>0</v>
      </c>
      <c r="M50" s="217">
        <v>0</v>
      </c>
      <c r="N50" s="217">
        <v>0</v>
      </c>
      <c r="O50" s="216">
        <f t="shared" si="5"/>
        <v>0</v>
      </c>
      <c r="P50" s="215">
        <v>0</v>
      </c>
      <c r="Q50" s="215">
        <v>0</v>
      </c>
      <c r="R50" s="215">
        <v>0</v>
      </c>
      <c r="S50" s="218">
        <v>0</v>
      </c>
      <c r="T50" s="216">
        <f t="shared" si="6"/>
        <v>0</v>
      </c>
      <c r="U50" s="217">
        <v>0</v>
      </c>
      <c r="V50" s="217">
        <v>0</v>
      </c>
      <c r="W50" s="217">
        <v>0</v>
      </c>
      <c r="X50" s="217">
        <v>0</v>
      </c>
      <c r="Y50" s="219">
        <f t="shared" si="7"/>
        <v>0</v>
      </c>
      <c r="Z50" s="215">
        <v>0</v>
      </c>
      <c r="AA50" s="215">
        <v>0</v>
      </c>
      <c r="AB50" s="215">
        <v>0</v>
      </c>
      <c r="AC50" s="215">
        <v>0</v>
      </c>
      <c r="AD50" s="215">
        <v>0</v>
      </c>
      <c r="AE50" s="215">
        <v>0</v>
      </c>
      <c r="AF50" s="217">
        <v>20000</v>
      </c>
      <c r="AG50" s="220">
        <f t="shared" si="8"/>
        <v>100000</v>
      </c>
      <c r="AH50" s="215">
        <f t="shared" si="9"/>
        <v>100000</v>
      </c>
      <c r="AI50" s="219">
        <f t="shared" si="10"/>
        <v>100000</v>
      </c>
      <c r="AJ50" s="221">
        <v>100000</v>
      </c>
      <c r="AK50" s="215">
        <v>0</v>
      </c>
      <c r="AL50" s="215">
        <v>0</v>
      </c>
      <c r="AM50" s="215">
        <v>0</v>
      </c>
      <c r="AN50" s="219">
        <f t="shared" si="11"/>
        <v>0</v>
      </c>
      <c r="AO50" s="215">
        <v>0</v>
      </c>
      <c r="AP50" s="215">
        <v>0</v>
      </c>
      <c r="AQ50" s="215">
        <v>0</v>
      </c>
      <c r="AR50" s="215">
        <v>0</v>
      </c>
      <c r="AS50" s="219">
        <f t="shared" si="12"/>
        <v>0</v>
      </c>
      <c r="AT50" s="215">
        <v>0</v>
      </c>
      <c r="AU50" s="215">
        <v>0</v>
      </c>
      <c r="AV50" s="215">
        <v>0</v>
      </c>
      <c r="AW50" s="215">
        <v>0</v>
      </c>
      <c r="AX50" s="219">
        <f t="shared" si="13"/>
        <v>0</v>
      </c>
      <c r="AY50" s="215">
        <v>0</v>
      </c>
      <c r="AZ50" s="215">
        <v>0</v>
      </c>
      <c r="BA50" s="215">
        <v>0</v>
      </c>
      <c r="BB50" s="215">
        <v>0</v>
      </c>
      <c r="BC50" s="215">
        <v>0</v>
      </c>
      <c r="BD50" s="215">
        <v>0</v>
      </c>
      <c r="BE50" s="215">
        <v>0</v>
      </c>
    </row>
    <row r="51" ht="20.1" customHeight="1" spans="1:57">
      <c r="A51" s="211">
        <v>44</v>
      </c>
      <c r="B51" s="212" t="s">
        <v>48</v>
      </c>
      <c r="C51" s="212" t="s">
        <v>49</v>
      </c>
      <c r="D51" s="213">
        <v>2014</v>
      </c>
      <c r="E51" s="213" t="s">
        <v>95</v>
      </c>
      <c r="F51" s="212" t="s">
        <v>51</v>
      </c>
      <c r="G51" s="212" t="s">
        <v>51</v>
      </c>
      <c r="H51" s="214">
        <f t="shared" si="2"/>
        <v>450000</v>
      </c>
      <c r="I51" s="215">
        <f t="shared" si="3"/>
        <v>400000</v>
      </c>
      <c r="J51" s="216">
        <f t="shared" si="4"/>
        <v>400000</v>
      </c>
      <c r="K51" s="217">
        <v>400000</v>
      </c>
      <c r="L51" s="217">
        <v>0</v>
      </c>
      <c r="M51" s="217">
        <v>0</v>
      </c>
      <c r="N51" s="217">
        <v>0</v>
      </c>
      <c r="O51" s="216">
        <f t="shared" si="5"/>
        <v>0</v>
      </c>
      <c r="P51" s="215">
        <v>0</v>
      </c>
      <c r="Q51" s="215">
        <v>0</v>
      </c>
      <c r="R51" s="215">
        <v>0</v>
      </c>
      <c r="S51" s="218">
        <v>0</v>
      </c>
      <c r="T51" s="216">
        <f t="shared" si="6"/>
        <v>0</v>
      </c>
      <c r="U51" s="217">
        <v>0</v>
      </c>
      <c r="V51" s="217">
        <v>0</v>
      </c>
      <c r="W51" s="217">
        <v>0</v>
      </c>
      <c r="X51" s="217">
        <v>0</v>
      </c>
      <c r="Y51" s="219">
        <f t="shared" si="7"/>
        <v>0</v>
      </c>
      <c r="Z51" s="215">
        <v>0</v>
      </c>
      <c r="AA51" s="215">
        <v>0</v>
      </c>
      <c r="AB51" s="215">
        <v>0</v>
      </c>
      <c r="AC51" s="215">
        <v>0</v>
      </c>
      <c r="AD51" s="215">
        <v>0</v>
      </c>
      <c r="AE51" s="215">
        <v>0</v>
      </c>
      <c r="AF51" s="217">
        <v>50000</v>
      </c>
      <c r="AG51" s="220">
        <f t="shared" si="8"/>
        <v>450000</v>
      </c>
      <c r="AH51" s="215">
        <f t="shared" si="9"/>
        <v>400000</v>
      </c>
      <c r="AI51" s="219">
        <f t="shared" si="10"/>
        <v>400000</v>
      </c>
      <c r="AJ51" s="220">
        <v>400000</v>
      </c>
      <c r="AK51" s="215">
        <v>0</v>
      </c>
      <c r="AL51" s="215">
        <v>0</v>
      </c>
      <c r="AM51" s="215">
        <v>0</v>
      </c>
      <c r="AN51" s="219">
        <f t="shared" si="11"/>
        <v>0</v>
      </c>
      <c r="AO51" s="215">
        <v>0</v>
      </c>
      <c r="AP51" s="215">
        <v>0</v>
      </c>
      <c r="AQ51" s="215">
        <v>0</v>
      </c>
      <c r="AR51" s="215">
        <v>0</v>
      </c>
      <c r="AS51" s="219">
        <f t="shared" si="12"/>
        <v>0</v>
      </c>
      <c r="AT51" s="215">
        <v>0</v>
      </c>
      <c r="AU51" s="215">
        <v>0</v>
      </c>
      <c r="AV51" s="215">
        <v>0</v>
      </c>
      <c r="AW51" s="215">
        <v>0</v>
      </c>
      <c r="AX51" s="219">
        <f t="shared" si="13"/>
        <v>0</v>
      </c>
      <c r="AY51" s="215">
        <v>0</v>
      </c>
      <c r="AZ51" s="215">
        <v>0</v>
      </c>
      <c r="BA51" s="215">
        <v>0</v>
      </c>
      <c r="BB51" s="215">
        <v>0</v>
      </c>
      <c r="BC51" s="215">
        <v>0</v>
      </c>
      <c r="BD51" s="215">
        <v>0</v>
      </c>
      <c r="BE51" s="215">
        <v>50000</v>
      </c>
    </row>
    <row r="52" ht="20.1" customHeight="1" spans="1:57">
      <c r="A52" s="211">
        <v>45</v>
      </c>
      <c r="B52" s="212" t="s">
        <v>48</v>
      </c>
      <c r="C52" s="212" t="s">
        <v>49</v>
      </c>
      <c r="D52" s="213">
        <v>2014</v>
      </c>
      <c r="E52" s="213" t="s">
        <v>96</v>
      </c>
      <c r="F52" s="212" t="s">
        <v>51</v>
      </c>
      <c r="G52" s="212" t="s">
        <v>51</v>
      </c>
      <c r="H52" s="214">
        <f t="shared" si="2"/>
        <v>510000</v>
      </c>
      <c r="I52" s="215">
        <f t="shared" si="3"/>
        <v>440000</v>
      </c>
      <c r="J52" s="216">
        <f t="shared" si="4"/>
        <v>440000</v>
      </c>
      <c r="K52" s="217">
        <v>440000</v>
      </c>
      <c r="L52" s="217">
        <v>0</v>
      </c>
      <c r="M52" s="217">
        <v>0</v>
      </c>
      <c r="N52" s="217">
        <v>0</v>
      </c>
      <c r="O52" s="216">
        <f t="shared" si="5"/>
        <v>0</v>
      </c>
      <c r="P52" s="215">
        <v>0</v>
      </c>
      <c r="Q52" s="215">
        <v>0</v>
      </c>
      <c r="R52" s="215">
        <v>0</v>
      </c>
      <c r="S52" s="218">
        <v>0</v>
      </c>
      <c r="T52" s="216">
        <f t="shared" si="6"/>
        <v>0</v>
      </c>
      <c r="U52" s="217">
        <v>0</v>
      </c>
      <c r="V52" s="217">
        <v>0</v>
      </c>
      <c r="W52" s="217">
        <v>0</v>
      </c>
      <c r="X52" s="217">
        <v>0</v>
      </c>
      <c r="Y52" s="219">
        <f t="shared" si="7"/>
        <v>0</v>
      </c>
      <c r="Z52" s="215">
        <v>0</v>
      </c>
      <c r="AA52" s="215">
        <v>0</v>
      </c>
      <c r="AB52" s="215">
        <v>0</v>
      </c>
      <c r="AC52" s="215">
        <v>0</v>
      </c>
      <c r="AD52" s="215">
        <v>0</v>
      </c>
      <c r="AE52" s="215">
        <v>0</v>
      </c>
      <c r="AF52" s="217">
        <v>70000</v>
      </c>
      <c r="AG52" s="220">
        <f t="shared" si="8"/>
        <v>440000</v>
      </c>
      <c r="AH52" s="215">
        <f t="shared" si="9"/>
        <v>440000</v>
      </c>
      <c r="AI52" s="219">
        <f t="shared" si="10"/>
        <v>440000</v>
      </c>
      <c r="AJ52" s="220">
        <v>440000</v>
      </c>
      <c r="AK52" s="215">
        <v>0</v>
      </c>
      <c r="AL52" s="215">
        <v>0</v>
      </c>
      <c r="AM52" s="215">
        <v>0</v>
      </c>
      <c r="AN52" s="219">
        <f t="shared" si="11"/>
        <v>0</v>
      </c>
      <c r="AO52" s="215">
        <v>0</v>
      </c>
      <c r="AP52" s="215">
        <v>0</v>
      </c>
      <c r="AQ52" s="215">
        <v>0</v>
      </c>
      <c r="AR52" s="215">
        <v>0</v>
      </c>
      <c r="AS52" s="219">
        <f t="shared" si="12"/>
        <v>0</v>
      </c>
      <c r="AT52" s="215">
        <v>0</v>
      </c>
      <c r="AU52" s="215">
        <v>0</v>
      </c>
      <c r="AV52" s="215">
        <v>0</v>
      </c>
      <c r="AW52" s="215">
        <v>0</v>
      </c>
      <c r="AX52" s="219">
        <f t="shared" si="13"/>
        <v>0</v>
      </c>
      <c r="AY52" s="215">
        <v>0</v>
      </c>
      <c r="AZ52" s="215">
        <v>0</v>
      </c>
      <c r="BA52" s="215">
        <v>0</v>
      </c>
      <c r="BB52" s="215">
        <v>0</v>
      </c>
      <c r="BC52" s="215">
        <v>0</v>
      </c>
      <c r="BD52" s="215">
        <v>0</v>
      </c>
      <c r="BE52" s="215">
        <v>0</v>
      </c>
    </row>
    <row r="53" ht="20.1" customHeight="1" spans="1:57">
      <c r="A53" s="211">
        <v>46</v>
      </c>
      <c r="B53" s="212" t="s">
        <v>48</v>
      </c>
      <c r="C53" s="212" t="s">
        <v>49</v>
      </c>
      <c r="D53" s="213">
        <v>2014</v>
      </c>
      <c r="E53" s="227" t="s">
        <v>97</v>
      </c>
      <c r="F53" s="212" t="s">
        <v>51</v>
      </c>
      <c r="G53" s="212" t="s">
        <v>51</v>
      </c>
      <c r="H53" s="214">
        <f t="shared" si="2"/>
        <v>400000</v>
      </c>
      <c r="I53" s="215">
        <f t="shared" si="3"/>
        <v>380000</v>
      </c>
      <c r="J53" s="216">
        <f t="shared" si="4"/>
        <v>380000</v>
      </c>
      <c r="K53" s="217">
        <v>380000</v>
      </c>
      <c r="L53" s="217">
        <v>0</v>
      </c>
      <c r="M53" s="217">
        <v>0</v>
      </c>
      <c r="N53" s="217">
        <v>0</v>
      </c>
      <c r="O53" s="216">
        <f t="shared" si="5"/>
        <v>0</v>
      </c>
      <c r="P53" s="215">
        <v>0</v>
      </c>
      <c r="Q53" s="215">
        <v>0</v>
      </c>
      <c r="R53" s="215">
        <v>0</v>
      </c>
      <c r="S53" s="218">
        <v>0</v>
      </c>
      <c r="T53" s="216">
        <f t="shared" si="6"/>
        <v>0</v>
      </c>
      <c r="U53" s="217">
        <v>0</v>
      </c>
      <c r="V53" s="217">
        <v>0</v>
      </c>
      <c r="W53" s="217">
        <v>0</v>
      </c>
      <c r="X53" s="217">
        <v>0</v>
      </c>
      <c r="Y53" s="219">
        <f t="shared" si="7"/>
        <v>0</v>
      </c>
      <c r="Z53" s="215">
        <v>0</v>
      </c>
      <c r="AA53" s="215">
        <v>0</v>
      </c>
      <c r="AB53" s="215">
        <v>0</v>
      </c>
      <c r="AC53" s="215">
        <v>0</v>
      </c>
      <c r="AD53" s="215">
        <v>0</v>
      </c>
      <c r="AE53" s="215">
        <v>0</v>
      </c>
      <c r="AF53" s="217">
        <v>20000</v>
      </c>
      <c r="AG53" s="220">
        <f t="shared" si="8"/>
        <v>400000</v>
      </c>
      <c r="AH53" s="215">
        <f t="shared" si="9"/>
        <v>380000</v>
      </c>
      <c r="AI53" s="219">
        <f t="shared" si="10"/>
        <v>380000</v>
      </c>
      <c r="AJ53" s="220">
        <v>380000</v>
      </c>
      <c r="AK53" s="215">
        <v>0</v>
      </c>
      <c r="AL53" s="215">
        <v>0</v>
      </c>
      <c r="AM53" s="215">
        <v>0</v>
      </c>
      <c r="AN53" s="219">
        <f t="shared" si="11"/>
        <v>0</v>
      </c>
      <c r="AO53" s="215">
        <v>0</v>
      </c>
      <c r="AP53" s="215">
        <v>0</v>
      </c>
      <c r="AQ53" s="215">
        <v>0</v>
      </c>
      <c r="AR53" s="215">
        <v>0</v>
      </c>
      <c r="AS53" s="219">
        <f t="shared" si="12"/>
        <v>0</v>
      </c>
      <c r="AT53" s="215">
        <v>0</v>
      </c>
      <c r="AU53" s="215">
        <v>0</v>
      </c>
      <c r="AV53" s="215">
        <v>0</v>
      </c>
      <c r="AW53" s="215">
        <v>0</v>
      </c>
      <c r="AX53" s="219">
        <f t="shared" si="13"/>
        <v>0</v>
      </c>
      <c r="AY53" s="215">
        <v>0</v>
      </c>
      <c r="AZ53" s="215">
        <v>0</v>
      </c>
      <c r="BA53" s="215">
        <v>0</v>
      </c>
      <c r="BB53" s="215">
        <v>0</v>
      </c>
      <c r="BC53" s="215">
        <v>0</v>
      </c>
      <c r="BD53" s="215">
        <v>0</v>
      </c>
      <c r="BE53" s="215">
        <v>20000</v>
      </c>
    </row>
    <row r="54" ht="20.1" customHeight="1" spans="1:57">
      <c r="A54" s="211">
        <v>47</v>
      </c>
      <c r="B54" s="212" t="s">
        <v>48</v>
      </c>
      <c r="C54" s="212" t="s">
        <v>49</v>
      </c>
      <c r="D54" s="213">
        <v>2014</v>
      </c>
      <c r="E54" s="213" t="s">
        <v>98</v>
      </c>
      <c r="F54" s="212" t="s">
        <v>51</v>
      </c>
      <c r="G54" s="212" t="s">
        <v>51</v>
      </c>
      <c r="H54" s="214">
        <f t="shared" si="2"/>
        <v>2100000</v>
      </c>
      <c r="I54" s="215">
        <f t="shared" si="3"/>
        <v>1400000</v>
      </c>
      <c r="J54" s="216">
        <f t="shared" si="4"/>
        <v>1400000</v>
      </c>
      <c r="K54" s="217">
        <v>1400000</v>
      </c>
      <c r="L54" s="217">
        <v>0</v>
      </c>
      <c r="M54" s="217">
        <v>0</v>
      </c>
      <c r="N54" s="217">
        <v>0</v>
      </c>
      <c r="O54" s="216">
        <f t="shared" si="5"/>
        <v>0</v>
      </c>
      <c r="P54" s="215">
        <v>0</v>
      </c>
      <c r="Q54" s="215">
        <v>0</v>
      </c>
      <c r="R54" s="215">
        <v>0</v>
      </c>
      <c r="S54" s="218">
        <v>0</v>
      </c>
      <c r="T54" s="216">
        <f t="shared" si="6"/>
        <v>0</v>
      </c>
      <c r="U54" s="217">
        <v>0</v>
      </c>
      <c r="V54" s="217">
        <v>0</v>
      </c>
      <c r="W54" s="217">
        <v>0</v>
      </c>
      <c r="X54" s="217">
        <v>0</v>
      </c>
      <c r="Y54" s="219">
        <f t="shared" si="7"/>
        <v>0</v>
      </c>
      <c r="Z54" s="215">
        <v>0</v>
      </c>
      <c r="AA54" s="215">
        <v>0</v>
      </c>
      <c r="AB54" s="215">
        <v>0</v>
      </c>
      <c r="AC54" s="215">
        <v>0</v>
      </c>
      <c r="AD54" s="215">
        <v>0</v>
      </c>
      <c r="AE54" s="215">
        <v>0</v>
      </c>
      <c r="AF54" s="217">
        <v>700000</v>
      </c>
      <c r="AG54" s="220">
        <f t="shared" si="8"/>
        <v>2100000</v>
      </c>
      <c r="AH54" s="215">
        <f t="shared" si="9"/>
        <v>1400000</v>
      </c>
      <c r="AI54" s="219">
        <f t="shared" si="10"/>
        <v>1400000</v>
      </c>
      <c r="AJ54" s="217">
        <v>1400000</v>
      </c>
      <c r="AK54" s="217">
        <v>0</v>
      </c>
      <c r="AL54" s="217">
        <v>0</v>
      </c>
      <c r="AM54" s="217">
        <v>0</v>
      </c>
      <c r="AN54" s="219">
        <f t="shared" si="11"/>
        <v>0</v>
      </c>
      <c r="AO54" s="215">
        <v>0</v>
      </c>
      <c r="AP54" s="215">
        <v>0</v>
      </c>
      <c r="AQ54" s="215">
        <v>0</v>
      </c>
      <c r="AR54" s="215">
        <v>0</v>
      </c>
      <c r="AS54" s="219">
        <f t="shared" si="12"/>
        <v>0</v>
      </c>
      <c r="AT54" s="217">
        <v>0</v>
      </c>
      <c r="AU54" s="217">
        <v>0</v>
      </c>
      <c r="AV54" s="217">
        <v>0</v>
      </c>
      <c r="AW54" s="217">
        <v>0</v>
      </c>
      <c r="AX54" s="219">
        <f t="shared" si="13"/>
        <v>0</v>
      </c>
      <c r="AY54" s="215">
        <v>0</v>
      </c>
      <c r="AZ54" s="215">
        <v>0</v>
      </c>
      <c r="BA54" s="215">
        <v>0</v>
      </c>
      <c r="BB54" s="215">
        <v>0</v>
      </c>
      <c r="BC54" s="215">
        <v>0</v>
      </c>
      <c r="BD54" s="215">
        <v>0</v>
      </c>
      <c r="BE54" s="217">
        <v>700000</v>
      </c>
    </row>
    <row r="55" ht="20.1" customHeight="1" spans="1:57">
      <c r="A55" s="211">
        <v>48</v>
      </c>
      <c r="B55" s="212" t="s">
        <v>48</v>
      </c>
      <c r="C55" s="212" t="s">
        <v>49</v>
      </c>
      <c r="D55" s="213">
        <v>2014</v>
      </c>
      <c r="E55" s="222" t="s">
        <v>99</v>
      </c>
      <c r="F55" s="212" t="s">
        <v>51</v>
      </c>
      <c r="G55" s="212" t="s">
        <v>52</v>
      </c>
      <c r="H55" s="214">
        <f t="shared" si="2"/>
        <v>1350000</v>
      </c>
      <c r="I55" s="215">
        <f t="shared" si="3"/>
        <v>1250000</v>
      </c>
      <c r="J55" s="216">
        <f t="shared" si="4"/>
        <v>1250000</v>
      </c>
      <c r="K55" s="217">
        <v>1250000</v>
      </c>
      <c r="L55" s="217">
        <v>0</v>
      </c>
      <c r="M55" s="217">
        <v>0</v>
      </c>
      <c r="N55" s="217">
        <v>0</v>
      </c>
      <c r="O55" s="216">
        <f t="shared" si="5"/>
        <v>0</v>
      </c>
      <c r="P55" s="215">
        <v>0</v>
      </c>
      <c r="Q55" s="215">
        <v>0</v>
      </c>
      <c r="R55" s="215">
        <v>0</v>
      </c>
      <c r="S55" s="218">
        <v>0</v>
      </c>
      <c r="T55" s="216">
        <f t="shared" si="6"/>
        <v>0</v>
      </c>
      <c r="U55" s="217">
        <v>0</v>
      </c>
      <c r="V55" s="217">
        <v>0</v>
      </c>
      <c r="W55" s="217">
        <v>0</v>
      </c>
      <c r="X55" s="217">
        <v>0</v>
      </c>
      <c r="Y55" s="219">
        <f t="shared" si="7"/>
        <v>0</v>
      </c>
      <c r="Z55" s="215">
        <v>0</v>
      </c>
      <c r="AA55" s="215">
        <v>0</v>
      </c>
      <c r="AB55" s="215">
        <v>0</v>
      </c>
      <c r="AC55" s="215">
        <v>0</v>
      </c>
      <c r="AD55" s="215">
        <v>0</v>
      </c>
      <c r="AE55" s="215">
        <v>0</v>
      </c>
      <c r="AF55" s="217">
        <v>100000</v>
      </c>
      <c r="AG55" s="220">
        <f t="shared" si="8"/>
        <v>1350000</v>
      </c>
      <c r="AH55" s="215">
        <f t="shared" si="9"/>
        <v>1250000</v>
      </c>
      <c r="AI55" s="219">
        <f t="shared" si="10"/>
        <v>1250000</v>
      </c>
      <c r="AJ55" s="217">
        <v>1250000</v>
      </c>
      <c r="AK55" s="217">
        <v>0</v>
      </c>
      <c r="AL55" s="217">
        <v>0</v>
      </c>
      <c r="AM55" s="217">
        <v>0</v>
      </c>
      <c r="AN55" s="219">
        <f t="shared" si="11"/>
        <v>0</v>
      </c>
      <c r="AO55" s="215">
        <v>0</v>
      </c>
      <c r="AP55" s="215">
        <v>0</v>
      </c>
      <c r="AQ55" s="215">
        <v>0</v>
      </c>
      <c r="AR55" s="215">
        <v>0</v>
      </c>
      <c r="AS55" s="219">
        <f t="shared" si="12"/>
        <v>0</v>
      </c>
      <c r="AT55" s="217">
        <v>0</v>
      </c>
      <c r="AU55" s="217">
        <v>0</v>
      </c>
      <c r="AV55" s="217">
        <v>0</v>
      </c>
      <c r="AW55" s="217">
        <v>0</v>
      </c>
      <c r="AX55" s="219">
        <f t="shared" si="13"/>
        <v>0</v>
      </c>
      <c r="AY55" s="215">
        <v>0</v>
      </c>
      <c r="AZ55" s="215">
        <v>0</v>
      </c>
      <c r="BA55" s="215">
        <v>0</v>
      </c>
      <c r="BB55" s="215">
        <v>0</v>
      </c>
      <c r="BC55" s="215">
        <v>0</v>
      </c>
      <c r="BD55" s="215">
        <v>0</v>
      </c>
      <c r="BE55" s="217">
        <v>100000</v>
      </c>
    </row>
    <row r="56" ht="20.1" customHeight="1" spans="1:57">
      <c r="A56" s="211">
        <v>49</v>
      </c>
      <c r="B56" s="212" t="s">
        <v>48</v>
      </c>
      <c r="C56" s="212" t="s">
        <v>49</v>
      </c>
      <c r="D56" s="213">
        <v>2014</v>
      </c>
      <c r="E56" s="213" t="s">
        <v>100</v>
      </c>
      <c r="F56" s="212" t="s">
        <v>51</v>
      </c>
      <c r="G56" s="212" t="s">
        <v>52</v>
      </c>
      <c r="H56" s="214">
        <f t="shared" si="2"/>
        <v>1750000</v>
      </c>
      <c r="I56" s="215">
        <f t="shared" si="3"/>
        <v>1650000</v>
      </c>
      <c r="J56" s="216">
        <f t="shared" si="4"/>
        <v>1650000</v>
      </c>
      <c r="K56" s="217">
        <v>1650000</v>
      </c>
      <c r="L56" s="217">
        <v>0</v>
      </c>
      <c r="M56" s="217">
        <v>0</v>
      </c>
      <c r="N56" s="217">
        <v>0</v>
      </c>
      <c r="O56" s="216">
        <f t="shared" si="5"/>
        <v>0</v>
      </c>
      <c r="P56" s="215">
        <v>0</v>
      </c>
      <c r="Q56" s="215">
        <v>0</v>
      </c>
      <c r="R56" s="215">
        <v>0</v>
      </c>
      <c r="S56" s="218">
        <v>0</v>
      </c>
      <c r="T56" s="216">
        <f t="shared" si="6"/>
        <v>0</v>
      </c>
      <c r="U56" s="217">
        <v>0</v>
      </c>
      <c r="V56" s="217">
        <v>0</v>
      </c>
      <c r="W56" s="217">
        <v>0</v>
      </c>
      <c r="X56" s="217">
        <v>0</v>
      </c>
      <c r="Y56" s="219">
        <f t="shared" si="7"/>
        <v>0</v>
      </c>
      <c r="Z56" s="215">
        <v>0</v>
      </c>
      <c r="AA56" s="215">
        <v>0</v>
      </c>
      <c r="AB56" s="215">
        <v>0</v>
      </c>
      <c r="AC56" s="215">
        <v>0</v>
      </c>
      <c r="AD56" s="215">
        <v>0</v>
      </c>
      <c r="AE56" s="215">
        <v>0</v>
      </c>
      <c r="AF56" s="217">
        <v>100000</v>
      </c>
      <c r="AG56" s="220">
        <f t="shared" si="8"/>
        <v>1750000</v>
      </c>
      <c r="AH56" s="215">
        <f t="shared" si="9"/>
        <v>1650000</v>
      </c>
      <c r="AI56" s="219">
        <f t="shared" si="10"/>
        <v>1650000</v>
      </c>
      <c r="AJ56" s="217">
        <v>1650000</v>
      </c>
      <c r="AK56" s="217">
        <v>0</v>
      </c>
      <c r="AL56" s="217">
        <v>0</v>
      </c>
      <c r="AM56" s="217">
        <v>0</v>
      </c>
      <c r="AN56" s="219">
        <f t="shared" si="11"/>
        <v>0</v>
      </c>
      <c r="AO56" s="215">
        <v>0</v>
      </c>
      <c r="AP56" s="215">
        <v>0</v>
      </c>
      <c r="AQ56" s="215">
        <v>0</v>
      </c>
      <c r="AR56" s="215">
        <v>0</v>
      </c>
      <c r="AS56" s="219">
        <f t="shared" si="12"/>
        <v>0</v>
      </c>
      <c r="AT56" s="217">
        <v>0</v>
      </c>
      <c r="AU56" s="217">
        <v>0</v>
      </c>
      <c r="AV56" s="217">
        <v>0</v>
      </c>
      <c r="AW56" s="217">
        <v>0</v>
      </c>
      <c r="AX56" s="219">
        <f t="shared" si="13"/>
        <v>0</v>
      </c>
      <c r="AY56" s="215">
        <v>0</v>
      </c>
      <c r="AZ56" s="215">
        <v>0</v>
      </c>
      <c r="BA56" s="215">
        <v>0</v>
      </c>
      <c r="BB56" s="215">
        <v>0</v>
      </c>
      <c r="BC56" s="215">
        <v>0</v>
      </c>
      <c r="BD56" s="215">
        <v>0</v>
      </c>
      <c r="BE56" s="217">
        <v>100000</v>
      </c>
    </row>
    <row r="57" ht="20.1" customHeight="1" spans="1:57">
      <c r="A57" s="211">
        <v>50</v>
      </c>
      <c r="B57" s="212" t="s">
        <v>48</v>
      </c>
      <c r="C57" s="212" t="s">
        <v>49</v>
      </c>
      <c r="D57" s="213">
        <v>2014</v>
      </c>
      <c r="E57" s="213" t="s">
        <v>101</v>
      </c>
      <c r="F57" s="212" t="s">
        <v>51</v>
      </c>
      <c r="G57" s="212" t="s">
        <v>52</v>
      </c>
      <c r="H57" s="214">
        <f t="shared" si="2"/>
        <v>550000</v>
      </c>
      <c r="I57" s="215">
        <f t="shared" si="3"/>
        <v>500000</v>
      </c>
      <c r="J57" s="216">
        <f t="shared" si="4"/>
        <v>500000</v>
      </c>
      <c r="K57" s="217">
        <v>500000</v>
      </c>
      <c r="L57" s="217">
        <v>0</v>
      </c>
      <c r="M57" s="217">
        <v>0</v>
      </c>
      <c r="N57" s="217">
        <v>0</v>
      </c>
      <c r="O57" s="216">
        <f t="shared" si="5"/>
        <v>0</v>
      </c>
      <c r="P57" s="215">
        <v>0</v>
      </c>
      <c r="Q57" s="215">
        <v>0</v>
      </c>
      <c r="R57" s="215">
        <v>0</v>
      </c>
      <c r="S57" s="218">
        <v>0</v>
      </c>
      <c r="T57" s="216">
        <f t="shared" si="6"/>
        <v>0</v>
      </c>
      <c r="U57" s="217">
        <v>0</v>
      </c>
      <c r="V57" s="217">
        <v>0</v>
      </c>
      <c r="W57" s="217">
        <v>0</v>
      </c>
      <c r="X57" s="217">
        <v>0</v>
      </c>
      <c r="Y57" s="219">
        <f t="shared" si="7"/>
        <v>0</v>
      </c>
      <c r="Z57" s="215">
        <v>0</v>
      </c>
      <c r="AA57" s="215">
        <v>0</v>
      </c>
      <c r="AB57" s="215">
        <v>0</v>
      </c>
      <c r="AC57" s="215">
        <v>0</v>
      </c>
      <c r="AD57" s="215">
        <v>0</v>
      </c>
      <c r="AE57" s="215">
        <v>0</v>
      </c>
      <c r="AF57" s="217">
        <v>50000</v>
      </c>
      <c r="AG57" s="220">
        <f t="shared" si="8"/>
        <v>550000</v>
      </c>
      <c r="AH57" s="215">
        <f t="shared" si="9"/>
        <v>500000</v>
      </c>
      <c r="AI57" s="219">
        <f t="shared" si="10"/>
        <v>500000</v>
      </c>
      <c r="AJ57" s="217">
        <v>500000</v>
      </c>
      <c r="AK57" s="217">
        <v>0</v>
      </c>
      <c r="AL57" s="217">
        <v>0</v>
      </c>
      <c r="AM57" s="217">
        <v>0</v>
      </c>
      <c r="AN57" s="219">
        <f t="shared" si="11"/>
        <v>0</v>
      </c>
      <c r="AO57" s="215">
        <v>0</v>
      </c>
      <c r="AP57" s="215">
        <v>0</v>
      </c>
      <c r="AQ57" s="215">
        <v>0</v>
      </c>
      <c r="AR57" s="215">
        <v>0</v>
      </c>
      <c r="AS57" s="219">
        <f t="shared" si="12"/>
        <v>0</v>
      </c>
      <c r="AT57" s="217">
        <v>0</v>
      </c>
      <c r="AU57" s="217">
        <v>0</v>
      </c>
      <c r="AV57" s="217">
        <v>0</v>
      </c>
      <c r="AW57" s="217">
        <v>0</v>
      </c>
      <c r="AX57" s="219">
        <f t="shared" si="13"/>
        <v>0</v>
      </c>
      <c r="AY57" s="215">
        <v>0</v>
      </c>
      <c r="AZ57" s="215">
        <v>0</v>
      </c>
      <c r="BA57" s="215">
        <v>0</v>
      </c>
      <c r="BB57" s="215">
        <v>0</v>
      </c>
      <c r="BC57" s="215">
        <v>0</v>
      </c>
      <c r="BD57" s="215">
        <v>0</v>
      </c>
      <c r="BE57" s="217">
        <v>50000</v>
      </c>
    </row>
    <row r="58" ht="20.1" customHeight="1" spans="1:57">
      <c r="A58" s="211">
        <v>51</v>
      </c>
      <c r="B58" s="212" t="s">
        <v>48</v>
      </c>
      <c r="C58" s="212" t="s">
        <v>49</v>
      </c>
      <c r="D58" s="213">
        <v>2014</v>
      </c>
      <c r="E58" s="227" t="s">
        <v>102</v>
      </c>
      <c r="F58" s="212" t="s">
        <v>51</v>
      </c>
      <c r="G58" s="212" t="s">
        <v>52</v>
      </c>
      <c r="H58" s="214">
        <f t="shared" si="2"/>
        <v>250000</v>
      </c>
      <c r="I58" s="215">
        <f t="shared" si="3"/>
        <v>200000</v>
      </c>
      <c r="J58" s="216">
        <f t="shared" si="4"/>
        <v>200000</v>
      </c>
      <c r="K58" s="217">
        <v>200000</v>
      </c>
      <c r="L58" s="217">
        <v>0</v>
      </c>
      <c r="M58" s="217">
        <v>0</v>
      </c>
      <c r="N58" s="217">
        <v>0</v>
      </c>
      <c r="O58" s="216">
        <f t="shared" si="5"/>
        <v>0</v>
      </c>
      <c r="P58" s="215">
        <v>0</v>
      </c>
      <c r="Q58" s="215">
        <v>0</v>
      </c>
      <c r="R58" s="215">
        <v>0</v>
      </c>
      <c r="S58" s="218">
        <v>0</v>
      </c>
      <c r="T58" s="216">
        <f t="shared" si="6"/>
        <v>0</v>
      </c>
      <c r="U58" s="217">
        <v>0</v>
      </c>
      <c r="V58" s="217">
        <v>0</v>
      </c>
      <c r="W58" s="217">
        <v>0</v>
      </c>
      <c r="X58" s="217">
        <v>0</v>
      </c>
      <c r="Y58" s="219">
        <f t="shared" si="7"/>
        <v>0</v>
      </c>
      <c r="Z58" s="215">
        <v>0</v>
      </c>
      <c r="AA58" s="215">
        <v>0</v>
      </c>
      <c r="AB58" s="215">
        <v>0</v>
      </c>
      <c r="AC58" s="215">
        <v>0</v>
      </c>
      <c r="AD58" s="215">
        <v>0</v>
      </c>
      <c r="AE58" s="215">
        <v>0</v>
      </c>
      <c r="AF58" s="217">
        <v>50000</v>
      </c>
      <c r="AG58" s="220">
        <f t="shared" si="8"/>
        <v>250000</v>
      </c>
      <c r="AH58" s="215">
        <f t="shared" si="9"/>
        <v>200000</v>
      </c>
      <c r="AI58" s="219">
        <f t="shared" si="10"/>
        <v>200000</v>
      </c>
      <c r="AJ58" s="217">
        <v>200000</v>
      </c>
      <c r="AK58" s="217">
        <v>0</v>
      </c>
      <c r="AL58" s="217">
        <v>0</v>
      </c>
      <c r="AM58" s="217">
        <v>0</v>
      </c>
      <c r="AN58" s="219">
        <f t="shared" si="11"/>
        <v>0</v>
      </c>
      <c r="AO58" s="215">
        <v>0</v>
      </c>
      <c r="AP58" s="215">
        <v>0</v>
      </c>
      <c r="AQ58" s="215">
        <v>0</v>
      </c>
      <c r="AR58" s="215">
        <v>0</v>
      </c>
      <c r="AS58" s="219">
        <f t="shared" si="12"/>
        <v>0</v>
      </c>
      <c r="AT58" s="217">
        <v>0</v>
      </c>
      <c r="AU58" s="217">
        <v>0</v>
      </c>
      <c r="AV58" s="217">
        <v>0</v>
      </c>
      <c r="AW58" s="217">
        <v>0</v>
      </c>
      <c r="AX58" s="219">
        <f t="shared" si="13"/>
        <v>0</v>
      </c>
      <c r="AY58" s="215">
        <v>0</v>
      </c>
      <c r="AZ58" s="215">
        <v>0</v>
      </c>
      <c r="BA58" s="215">
        <v>0</v>
      </c>
      <c r="BB58" s="215">
        <v>0</v>
      </c>
      <c r="BC58" s="215">
        <v>0</v>
      </c>
      <c r="BD58" s="215">
        <v>0</v>
      </c>
      <c r="BE58" s="217">
        <v>50000</v>
      </c>
    </row>
    <row r="59" ht="20.1" customHeight="1" spans="1:57">
      <c r="A59" s="211">
        <v>52</v>
      </c>
      <c r="B59" s="212" t="s">
        <v>48</v>
      </c>
      <c r="C59" s="212" t="s">
        <v>49</v>
      </c>
      <c r="D59" s="213">
        <v>2014</v>
      </c>
      <c r="E59" s="227" t="s">
        <v>103</v>
      </c>
      <c r="F59" s="212" t="s">
        <v>51</v>
      </c>
      <c r="G59" s="212" t="s">
        <v>52</v>
      </c>
      <c r="H59" s="214">
        <f t="shared" si="2"/>
        <v>520000</v>
      </c>
      <c r="I59" s="215">
        <f t="shared" si="3"/>
        <v>490000</v>
      </c>
      <c r="J59" s="216">
        <f t="shared" si="4"/>
        <v>490000</v>
      </c>
      <c r="K59" s="217">
        <v>490000</v>
      </c>
      <c r="L59" s="217">
        <v>0</v>
      </c>
      <c r="M59" s="217">
        <v>0</v>
      </c>
      <c r="N59" s="217">
        <v>0</v>
      </c>
      <c r="O59" s="216">
        <f t="shared" si="5"/>
        <v>0</v>
      </c>
      <c r="P59" s="215">
        <v>0</v>
      </c>
      <c r="Q59" s="215">
        <v>0</v>
      </c>
      <c r="R59" s="215">
        <v>0</v>
      </c>
      <c r="S59" s="218">
        <v>0</v>
      </c>
      <c r="T59" s="216">
        <f t="shared" si="6"/>
        <v>0</v>
      </c>
      <c r="U59" s="217">
        <v>0</v>
      </c>
      <c r="V59" s="217">
        <v>0</v>
      </c>
      <c r="W59" s="217">
        <v>0</v>
      </c>
      <c r="X59" s="217">
        <v>0</v>
      </c>
      <c r="Y59" s="219">
        <f t="shared" si="7"/>
        <v>0</v>
      </c>
      <c r="Z59" s="215">
        <v>0</v>
      </c>
      <c r="AA59" s="215">
        <v>0</v>
      </c>
      <c r="AB59" s="215">
        <v>0</v>
      </c>
      <c r="AC59" s="215">
        <v>0</v>
      </c>
      <c r="AD59" s="215">
        <v>0</v>
      </c>
      <c r="AE59" s="215">
        <v>0</v>
      </c>
      <c r="AF59" s="217">
        <v>30000</v>
      </c>
      <c r="AG59" s="220">
        <f t="shared" si="8"/>
        <v>520000</v>
      </c>
      <c r="AH59" s="215">
        <f t="shared" si="9"/>
        <v>490000</v>
      </c>
      <c r="AI59" s="219">
        <f t="shared" si="10"/>
        <v>490000</v>
      </c>
      <c r="AJ59" s="217">
        <v>490000</v>
      </c>
      <c r="AK59" s="217">
        <v>0</v>
      </c>
      <c r="AL59" s="217">
        <v>0</v>
      </c>
      <c r="AM59" s="217">
        <v>0</v>
      </c>
      <c r="AN59" s="219">
        <f t="shared" si="11"/>
        <v>0</v>
      </c>
      <c r="AO59" s="215">
        <v>0</v>
      </c>
      <c r="AP59" s="215">
        <v>0</v>
      </c>
      <c r="AQ59" s="215">
        <v>0</v>
      </c>
      <c r="AR59" s="215">
        <v>0</v>
      </c>
      <c r="AS59" s="219">
        <f t="shared" si="12"/>
        <v>0</v>
      </c>
      <c r="AT59" s="217">
        <v>0</v>
      </c>
      <c r="AU59" s="217">
        <v>0</v>
      </c>
      <c r="AV59" s="217">
        <v>0</v>
      </c>
      <c r="AW59" s="217">
        <v>0</v>
      </c>
      <c r="AX59" s="219">
        <f t="shared" si="13"/>
        <v>0</v>
      </c>
      <c r="AY59" s="215">
        <v>0</v>
      </c>
      <c r="AZ59" s="215">
        <v>0</v>
      </c>
      <c r="BA59" s="215">
        <v>0</v>
      </c>
      <c r="BB59" s="215">
        <v>0</v>
      </c>
      <c r="BC59" s="215">
        <v>0</v>
      </c>
      <c r="BD59" s="215">
        <v>0</v>
      </c>
      <c r="BE59" s="217">
        <v>30000</v>
      </c>
    </row>
    <row r="60" ht="20.1" customHeight="1" spans="1:57">
      <c r="A60" s="211">
        <v>53</v>
      </c>
      <c r="B60" s="224" t="s">
        <v>48</v>
      </c>
      <c r="C60" s="224" t="s">
        <v>49</v>
      </c>
      <c r="D60" s="225">
        <v>2014</v>
      </c>
      <c r="E60" s="213" t="s">
        <v>104</v>
      </c>
      <c r="F60" s="212" t="s">
        <v>51</v>
      </c>
      <c r="G60" s="212" t="s">
        <v>52</v>
      </c>
      <c r="H60" s="214">
        <f t="shared" si="2"/>
        <v>7200000</v>
      </c>
      <c r="I60" s="215">
        <f t="shared" si="3"/>
        <v>7200000</v>
      </c>
      <c r="J60" s="216">
        <f t="shared" si="4"/>
        <v>7200000</v>
      </c>
      <c r="K60" s="216">
        <v>4000000</v>
      </c>
      <c r="L60" s="216">
        <v>1600000</v>
      </c>
      <c r="M60" s="216">
        <v>1600000</v>
      </c>
      <c r="N60" s="217">
        <v>0</v>
      </c>
      <c r="O60" s="216">
        <f t="shared" si="5"/>
        <v>0</v>
      </c>
      <c r="P60" s="215">
        <v>0</v>
      </c>
      <c r="Q60" s="215">
        <v>0</v>
      </c>
      <c r="R60" s="215">
        <v>0</v>
      </c>
      <c r="S60" s="218">
        <v>0</v>
      </c>
      <c r="T60" s="216">
        <f t="shared" si="6"/>
        <v>0</v>
      </c>
      <c r="U60" s="217">
        <v>0</v>
      </c>
      <c r="V60" s="217">
        <v>0</v>
      </c>
      <c r="W60" s="217">
        <v>0</v>
      </c>
      <c r="X60" s="217">
        <v>0</v>
      </c>
      <c r="Y60" s="219">
        <f t="shared" si="7"/>
        <v>0</v>
      </c>
      <c r="Z60" s="219">
        <v>0</v>
      </c>
      <c r="AA60" s="219">
        <v>0</v>
      </c>
      <c r="AB60" s="219">
        <v>0</v>
      </c>
      <c r="AC60" s="219">
        <v>0</v>
      </c>
      <c r="AD60" s="219">
        <v>0</v>
      </c>
      <c r="AE60" s="219">
        <v>0</v>
      </c>
      <c r="AF60" s="216">
        <v>0</v>
      </c>
      <c r="AG60" s="220">
        <f t="shared" si="8"/>
        <v>7200000</v>
      </c>
      <c r="AH60" s="215">
        <f t="shared" si="9"/>
        <v>7200000</v>
      </c>
      <c r="AI60" s="219">
        <f t="shared" si="10"/>
        <v>7200000</v>
      </c>
      <c r="AJ60" s="216">
        <v>4000000</v>
      </c>
      <c r="AK60" s="216">
        <v>1600000</v>
      </c>
      <c r="AL60" s="216">
        <v>1600000</v>
      </c>
      <c r="AM60" s="216">
        <v>0</v>
      </c>
      <c r="AN60" s="219">
        <f t="shared" si="11"/>
        <v>0</v>
      </c>
      <c r="AO60" s="215">
        <v>0</v>
      </c>
      <c r="AP60" s="215">
        <v>0</v>
      </c>
      <c r="AQ60" s="215">
        <v>0</v>
      </c>
      <c r="AR60" s="215">
        <v>0</v>
      </c>
      <c r="AS60" s="219">
        <f t="shared" si="12"/>
        <v>0</v>
      </c>
      <c r="AT60" s="217">
        <v>0</v>
      </c>
      <c r="AU60" s="217">
        <v>0</v>
      </c>
      <c r="AV60" s="217">
        <v>0</v>
      </c>
      <c r="AW60" s="217">
        <v>0</v>
      </c>
      <c r="AX60" s="219">
        <f t="shared" si="13"/>
        <v>0</v>
      </c>
      <c r="AY60" s="219">
        <v>0</v>
      </c>
      <c r="AZ60" s="219">
        <v>0</v>
      </c>
      <c r="BA60" s="219">
        <v>0</v>
      </c>
      <c r="BB60" s="219">
        <v>0</v>
      </c>
      <c r="BC60" s="219">
        <v>0</v>
      </c>
      <c r="BD60" s="219">
        <v>0</v>
      </c>
      <c r="BE60" s="216">
        <v>0</v>
      </c>
    </row>
    <row r="61" ht="20.1" customHeight="1" spans="1:57">
      <c r="A61" s="211">
        <v>54</v>
      </c>
      <c r="B61" s="224" t="s">
        <v>48</v>
      </c>
      <c r="C61" s="224" t="s">
        <v>49</v>
      </c>
      <c r="D61" s="225">
        <v>2014</v>
      </c>
      <c r="E61" s="213" t="s">
        <v>105</v>
      </c>
      <c r="F61" s="212" t="s">
        <v>51</v>
      </c>
      <c r="G61" s="212" t="s">
        <v>52</v>
      </c>
      <c r="H61" s="214">
        <f t="shared" si="2"/>
        <v>600000</v>
      </c>
      <c r="I61" s="215">
        <f t="shared" si="3"/>
        <v>600000</v>
      </c>
      <c r="J61" s="216">
        <f t="shared" si="4"/>
        <v>600000</v>
      </c>
      <c r="K61" s="216">
        <v>600000</v>
      </c>
      <c r="L61" s="216">
        <v>0</v>
      </c>
      <c r="M61" s="218">
        <v>0</v>
      </c>
      <c r="N61" s="217">
        <v>0</v>
      </c>
      <c r="O61" s="216">
        <f t="shared" si="5"/>
        <v>0</v>
      </c>
      <c r="P61" s="215">
        <v>0</v>
      </c>
      <c r="Q61" s="215">
        <v>0</v>
      </c>
      <c r="R61" s="215">
        <v>0</v>
      </c>
      <c r="S61" s="218">
        <v>0</v>
      </c>
      <c r="T61" s="216">
        <f t="shared" si="6"/>
        <v>0</v>
      </c>
      <c r="U61" s="217">
        <v>0</v>
      </c>
      <c r="V61" s="217">
        <v>0</v>
      </c>
      <c r="W61" s="217">
        <v>0</v>
      </c>
      <c r="X61" s="217">
        <v>0</v>
      </c>
      <c r="Y61" s="219">
        <f t="shared" si="7"/>
        <v>0</v>
      </c>
      <c r="Z61" s="219">
        <v>0</v>
      </c>
      <c r="AA61" s="219">
        <v>0</v>
      </c>
      <c r="AB61" s="219">
        <v>0</v>
      </c>
      <c r="AC61" s="219">
        <v>0</v>
      </c>
      <c r="AD61" s="219">
        <v>0</v>
      </c>
      <c r="AE61" s="219">
        <v>0</v>
      </c>
      <c r="AF61" s="216">
        <v>0</v>
      </c>
      <c r="AG61" s="220">
        <f t="shared" si="8"/>
        <v>600000</v>
      </c>
      <c r="AH61" s="215">
        <f t="shared" si="9"/>
        <v>600000</v>
      </c>
      <c r="AI61" s="219">
        <f t="shared" si="10"/>
        <v>600000</v>
      </c>
      <c r="AJ61" s="216">
        <v>600000</v>
      </c>
      <c r="AK61" s="216">
        <v>0</v>
      </c>
      <c r="AL61" s="216">
        <v>0</v>
      </c>
      <c r="AM61" s="216">
        <v>0</v>
      </c>
      <c r="AN61" s="219">
        <f t="shared" si="11"/>
        <v>0</v>
      </c>
      <c r="AO61" s="215">
        <v>0</v>
      </c>
      <c r="AP61" s="215">
        <v>0</v>
      </c>
      <c r="AQ61" s="215">
        <v>0</v>
      </c>
      <c r="AR61" s="215">
        <v>0</v>
      </c>
      <c r="AS61" s="219">
        <f t="shared" si="12"/>
        <v>0</v>
      </c>
      <c r="AT61" s="217">
        <v>0</v>
      </c>
      <c r="AU61" s="217">
        <v>0</v>
      </c>
      <c r="AV61" s="217">
        <v>0</v>
      </c>
      <c r="AW61" s="217">
        <v>0</v>
      </c>
      <c r="AX61" s="219">
        <f t="shared" si="13"/>
        <v>0</v>
      </c>
      <c r="AY61" s="219">
        <v>0</v>
      </c>
      <c r="AZ61" s="219">
        <v>0</v>
      </c>
      <c r="BA61" s="219">
        <v>0</v>
      </c>
      <c r="BB61" s="219">
        <v>0</v>
      </c>
      <c r="BC61" s="219">
        <v>0</v>
      </c>
      <c r="BD61" s="219">
        <v>0</v>
      </c>
      <c r="BE61" s="216">
        <v>0</v>
      </c>
    </row>
    <row r="62" ht="20.1" customHeight="1" spans="1:57">
      <c r="A62" s="211">
        <v>55</v>
      </c>
      <c r="B62" s="224" t="s">
        <v>48</v>
      </c>
      <c r="C62" s="224" t="s">
        <v>49</v>
      </c>
      <c r="D62" s="225">
        <v>2014</v>
      </c>
      <c r="E62" s="213" t="s">
        <v>106</v>
      </c>
      <c r="F62" s="212" t="s">
        <v>51</v>
      </c>
      <c r="G62" s="212" t="s">
        <v>51</v>
      </c>
      <c r="H62" s="214">
        <f t="shared" si="2"/>
        <v>2000000</v>
      </c>
      <c r="I62" s="215">
        <f t="shared" si="3"/>
        <v>2000000</v>
      </c>
      <c r="J62" s="216">
        <f t="shared" si="4"/>
        <v>2000000</v>
      </c>
      <c r="K62" s="216">
        <v>2000000</v>
      </c>
      <c r="L62" s="216">
        <v>0</v>
      </c>
      <c r="M62" s="218">
        <v>0</v>
      </c>
      <c r="N62" s="217">
        <v>0</v>
      </c>
      <c r="O62" s="216">
        <f t="shared" si="5"/>
        <v>0</v>
      </c>
      <c r="P62" s="215">
        <v>0</v>
      </c>
      <c r="Q62" s="215">
        <v>0</v>
      </c>
      <c r="R62" s="215">
        <v>0</v>
      </c>
      <c r="S62" s="218">
        <v>0</v>
      </c>
      <c r="T62" s="216">
        <f t="shared" si="6"/>
        <v>0</v>
      </c>
      <c r="U62" s="217">
        <v>0</v>
      </c>
      <c r="V62" s="217">
        <v>0</v>
      </c>
      <c r="W62" s="217">
        <v>0</v>
      </c>
      <c r="X62" s="217">
        <v>0</v>
      </c>
      <c r="Y62" s="219">
        <f t="shared" si="7"/>
        <v>0</v>
      </c>
      <c r="Z62" s="219">
        <v>0</v>
      </c>
      <c r="AA62" s="219">
        <v>0</v>
      </c>
      <c r="AB62" s="219">
        <v>0</v>
      </c>
      <c r="AC62" s="219">
        <v>0</v>
      </c>
      <c r="AD62" s="219">
        <v>0</v>
      </c>
      <c r="AE62" s="219">
        <v>0</v>
      </c>
      <c r="AF62" s="216">
        <v>0</v>
      </c>
      <c r="AG62" s="220">
        <f t="shared" si="8"/>
        <v>2000000</v>
      </c>
      <c r="AH62" s="215">
        <f t="shared" si="9"/>
        <v>2000000</v>
      </c>
      <c r="AI62" s="219">
        <f t="shared" si="10"/>
        <v>2000000</v>
      </c>
      <c r="AJ62" s="216">
        <v>2000000</v>
      </c>
      <c r="AK62" s="216">
        <v>0</v>
      </c>
      <c r="AL62" s="216">
        <v>0</v>
      </c>
      <c r="AM62" s="216">
        <v>0</v>
      </c>
      <c r="AN62" s="219">
        <f t="shared" si="11"/>
        <v>0</v>
      </c>
      <c r="AO62" s="215">
        <v>0</v>
      </c>
      <c r="AP62" s="215">
        <v>0</v>
      </c>
      <c r="AQ62" s="215">
        <v>0</v>
      </c>
      <c r="AR62" s="215">
        <v>0</v>
      </c>
      <c r="AS62" s="219">
        <f t="shared" si="12"/>
        <v>0</v>
      </c>
      <c r="AT62" s="217">
        <v>0</v>
      </c>
      <c r="AU62" s="217">
        <v>0</v>
      </c>
      <c r="AV62" s="217">
        <v>0</v>
      </c>
      <c r="AW62" s="217">
        <v>0</v>
      </c>
      <c r="AX62" s="219">
        <f t="shared" si="13"/>
        <v>0</v>
      </c>
      <c r="AY62" s="219">
        <v>0</v>
      </c>
      <c r="AZ62" s="219">
        <v>0</v>
      </c>
      <c r="BA62" s="219">
        <v>0</v>
      </c>
      <c r="BB62" s="219">
        <v>0</v>
      </c>
      <c r="BC62" s="219">
        <v>0</v>
      </c>
      <c r="BD62" s="219">
        <v>0</v>
      </c>
      <c r="BE62" s="216">
        <v>0</v>
      </c>
    </row>
    <row r="63" ht="20.1" customHeight="1" spans="1:57">
      <c r="A63" s="211">
        <v>56</v>
      </c>
      <c r="B63" s="212" t="s">
        <v>48</v>
      </c>
      <c r="C63" s="212" t="s">
        <v>49</v>
      </c>
      <c r="D63" s="213">
        <v>2015</v>
      </c>
      <c r="E63" s="222" t="s">
        <v>107</v>
      </c>
      <c r="F63" s="212" t="s">
        <v>51</v>
      </c>
      <c r="G63" s="212" t="s">
        <v>51</v>
      </c>
      <c r="H63" s="214">
        <f t="shared" si="2"/>
        <v>2300000</v>
      </c>
      <c r="I63" s="215">
        <f t="shared" si="3"/>
        <v>2200000</v>
      </c>
      <c r="J63" s="216">
        <f t="shared" si="4"/>
        <v>2200000</v>
      </c>
      <c r="K63" s="217">
        <v>2000000</v>
      </c>
      <c r="L63" s="217">
        <v>0</v>
      </c>
      <c r="M63" s="217">
        <v>0</v>
      </c>
      <c r="N63" s="217">
        <v>200000</v>
      </c>
      <c r="O63" s="216">
        <f t="shared" si="5"/>
        <v>0</v>
      </c>
      <c r="P63" s="215">
        <v>0</v>
      </c>
      <c r="Q63" s="215">
        <v>0</v>
      </c>
      <c r="R63" s="215">
        <v>0</v>
      </c>
      <c r="S63" s="218">
        <v>0</v>
      </c>
      <c r="T63" s="216">
        <f t="shared" si="6"/>
        <v>0</v>
      </c>
      <c r="U63" s="217">
        <v>0</v>
      </c>
      <c r="V63" s="217">
        <v>0</v>
      </c>
      <c r="W63" s="217">
        <v>0</v>
      </c>
      <c r="X63" s="217">
        <v>0</v>
      </c>
      <c r="Y63" s="219">
        <f t="shared" si="7"/>
        <v>0</v>
      </c>
      <c r="Z63" s="215">
        <v>0</v>
      </c>
      <c r="AA63" s="215">
        <v>0</v>
      </c>
      <c r="AB63" s="215">
        <v>0</v>
      </c>
      <c r="AC63" s="215">
        <v>0</v>
      </c>
      <c r="AD63" s="215">
        <v>0</v>
      </c>
      <c r="AE63" s="215">
        <v>0</v>
      </c>
      <c r="AF63" s="217">
        <v>100000</v>
      </c>
      <c r="AG63" s="220">
        <f t="shared" si="8"/>
        <v>2175481.02</v>
      </c>
      <c r="AH63" s="215">
        <f t="shared" si="9"/>
        <v>2175481.02</v>
      </c>
      <c r="AI63" s="219">
        <f t="shared" si="10"/>
        <v>2175481.02</v>
      </c>
      <c r="AJ63" s="220">
        <v>2000000</v>
      </c>
      <c r="AK63" s="215">
        <v>0</v>
      </c>
      <c r="AL63" s="215">
        <v>0</v>
      </c>
      <c r="AM63" s="215">
        <v>175481.02</v>
      </c>
      <c r="AN63" s="219">
        <f t="shared" si="11"/>
        <v>0</v>
      </c>
      <c r="AO63" s="215">
        <v>0</v>
      </c>
      <c r="AP63" s="215">
        <v>0</v>
      </c>
      <c r="AQ63" s="215">
        <v>0</v>
      </c>
      <c r="AR63" s="215">
        <v>0</v>
      </c>
      <c r="AS63" s="219">
        <f t="shared" si="12"/>
        <v>0</v>
      </c>
      <c r="AT63" s="215">
        <v>0</v>
      </c>
      <c r="AU63" s="215">
        <v>0</v>
      </c>
      <c r="AV63" s="215">
        <v>0</v>
      </c>
      <c r="AW63" s="215">
        <v>0</v>
      </c>
      <c r="AX63" s="219">
        <f t="shared" si="13"/>
        <v>0</v>
      </c>
      <c r="AY63" s="215">
        <v>0</v>
      </c>
      <c r="AZ63" s="215">
        <v>0</v>
      </c>
      <c r="BA63" s="215">
        <v>0</v>
      </c>
      <c r="BB63" s="215">
        <v>0</v>
      </c>
      <c r="BC63" s="215">
        <v>0</v>
      </c>
      <c r="BD63" s="215">
        <v>0</v>
      </c>
      <c r="BE63" s="215">
        <v>0</v>
      </c>
    </row>
    <row r="64" ht="20.1" customHeight="1" spans="1:57">
      <c r="A64" s="211">
        <v>57</v>
      </c>
      <c r="B64" s="212" t="s">
        <v>48</v>
      </c>
      <c r="C64" s="212" t="s">
        <v>49</v>
      </c>
      <c r="D64" s="213">
        <v>2015</v>
      </c>
      <c r="E64" s="222" t="s">
        <v>108</v>
      </c>
      <c r="F64" s="212" t="s">
        <v>51</v>
      </c>
      <c r="G64" s="212" t="s">
        <v>51</v>
      </c>
      <c r="H64" s="214">
        <f t="shared" si="2"/>
        <v>2200000</v>
      </c>
      <c r="I64" s="215">
        <f t="shared" si="3"/>
        <v>2100000</v>
      </c>
      <c r="J64" s="216">
        <f t="shared" si="4"/>
        <v>2100000</v>
      </c>
      <c r="K64" s="217">
        <v>1600000</v>
      </c>
      <c r="L64" s="217">
        <v>300000</v>
      </c>
      <c r="M64" s="217">
        <v>0</v>
      </c>
      <c r="N64" s="217">
        <v>200000</v>
      </c>
      <c r="O64" s="216">
        <f t="shared" si="5"/>
        <v>0</v>
      </c>
      <c r="P64" s="215">
        <v>0</v>
      </c>
      <c r="Q64" s="215">
        <v>0</v>
      </c>
      <c r="R64" s="215">
        <v>0</v>
      </c>
      <c r="S64" s="218">
        <v>0</v>
      </c>
      <c r="T64" s="216">
        <f t="shared" si="6"/>
        <v>0</v>
      </c>
      <c r="U64" s="217">
        <v>0</v>
      </c>
      <c r="V64" s="217">
        <v>0</v>
      </c>
      <c r="W64" s="217">
        <v>0</v>
      </c>
      <c r="X64" s="217">
        <v>0</v>
      </c>
      <c r="Y64" s="219">
        <f t="shared" si="7"/>
        <v>0</v>
      </c>
      <c r="Z64" s="215">
        <v>0</v>
      </c>
      <c r="AA64" s="215">
        <v>0</v>
      </c>
      <c r="AB64" s="215">
        <v>0</v>
      </c>
      <c r="AC64" s="215">
        <v>0</v>
      </c>
      <c r="AD64" s="215">
        <v>0</v>
      </c>
      <c r="AE64" s="215">
        <v>0</v>
      </c>
      <c r="AF64" s="217">
        <v>100000</v>
      </c>
      <c r="AG64" s="220">
        <f t="shared" si="8"/>
        <v>2028286.07</v>
      </c>
      <c r="AH64" s="215">
        <f t="shared" si="9"/>
        <v>2028286.07</v>
      </c>
      <c r="AI64" s="219">
        <f t="shared" si="10"/>
        <v>2028286.07</v>
      </c>
      <c r="AJ64" s="220">
        <v>1600000</v>
      </c>
      <c r="AK64" s="215">
        <v>300000</v>
      </c>
      <c r="AL64" s="215">
        <v>0</v>
      </c>
      <c r="AM64" s="215">
        <v>128286.07</v>
      </c>
      <c r="AN64" s="219">
        <f t="shared" si="11"/>
        <v>0</v>
      </c>
      <c r="AO64" s="215">
        <v>0</v>
      </c>
      <c r="AP64" s="215">
        <v>0</v>
      </c>
      <c r="AQ64" s="215">
        <v>0</v>
      </c>
      <c r="AR64" s="215">
        <v>0</v>
      </c>
      <c r="AS64" s="219">
        <f t="shared" si="12"/>
        <v>0</v>
      </c>
      <c r="AT64" s="215">
        <v>0</v>
      </c>
      <c r="AU64" s="215">
        <v>0</v>
      </c>
      <c r="AV64" s="215">
        <v>0</v>
      </c>
      <c r="AW64" s="215">
        <v>0</v>
      </c>
      <c r="AX64" s="219">
        <f t="shared" si="13"/>
        <v>0</v>
      </c>
      <c r="AY64" s="215">
        <v>0</v>
      </c>
      <c r="AZ64" s="215">
        <v>0</v>
      </c>
      <c r="BA64" s="215">
        <v>0</v>
      </c>
      <c r="BB64" s="215">
        <v>0</v>
      </c>
      <c r="BC64" s="215">
        <v>0</v>
      </c>
      <c r="BD64" s="215">
        <v>0</v>
      </c>
      <c r="BE64" s="215">
        <v>0</v>
      </c>
    </row>
    <row r="65" ht="20.1" customHeight="1" spans="1:57">
      <c r="A65" s="211">
        <v>58</v>
      </c>
      <c r="B65" s="212" t="s">
        <v>48</v>
      </c>
      <c r="C65" s="212" t="s">
        <v>49</v>
      </c>
      <c r="D65" s="213">
        <v>2015</v>
      </c>
      <c r="E65" s="222" t="s">
        <v>109</v>
      </c>
      <c r="F65" s="212" t="s">
        <v>51</v>
      </c>
      <c r="G65" s="212" t="s">
        <v>51</v>
      </c>
      <c r="H65" s="214">
        <f t="shared" si="2"/>
        <v>1600000</v>
      </c>
      <c r="I65" s="215">
        <f t="shared" si="3"/>
        <v>1600000</v>
      </c>
      <c r="J65" s="216">
        <f t="shared" si="4"/>
        <v>1600000</v>
      </c>
      <c r="K65" s="217">
        <v>1000000</v>
      </c>
      <c r="L65" s="217">
        <v>500000</v>
      </c>
      <c r="M65" s="217">
        <v>0</v>
      </c>
      <c r="N65" s="217">
        <v>100000</v>
      </c>
      <c r="O65" s="216">
        <f t="shared" si="5"/>
        <v>0</v>
      </c>
      <c r="P65" s="215">
        <v>0</v>
      </c>
      <c r="Q65" s="215">
        <v>0</v>
      </c>
      <c r="R65" s="215">
        <v>0</v>
      </c>
      <c r="S65" s="218">
        <v>0</v>
      </c>
      <c r="T65" s="216">
        <f t="shared" si="6"/>
        <v>0</v>
      </c>
      <c r="U65" s="217">
        <v>0</v>
      </c>
      <c r="V65" s="217">
        <v>0</v>
      </c>
      <c r="W65" s="217">
        <v>0</v>
      </c>
      <c r="X65" s="217">
        <v>0</v>
      </c>
      <c r="Y65" s="219">
        <f t="shared" si="7"/>
        <v>0</v>
      </c>
      <c r="Z65" s="215">
        <v>0</v>
      </c>
      <c r="AA65" s="215">
        <v>0</v>
      </c>
      <c r="AB65" s="215">
        <v>0</v>
      </c>
      <c r="AC65" s="215">
        <v>0</v>
      </c>
      <c r="AD65" s="215">
        <v>0</v>
      </c>
      <c r="AE65" s="215">
        <v>0</v>
      </c>
      <c r="AF65" s="217">
        <v>0</v>
      </c>
      <c r="AG65" s="220">
        <f t="shared" si="8"/>
        <v>1581944.4</v>
      </c>
      <c r="AH65" s="215">
        <f t="shared" si="9"/>
        <v>1581944.4</v>
      </c>
      <c r="AI65" s="219">
        <f t="shared" si="10"/>
        <v>1581944.4</v>
      </c>
      <c r="AJ65" s="221">
        <v>1000000</v>
      </c>
      <c r="AK65" s="217">
        <v>500000</v>
      </c>
      <c r="AL65" s="215">
        <v>0</v>
      </c>
      <c r="AM65" s="215">
        <v>81944.4</v>
      </c>
      <c r="AN65" s="219">
        <f t="shared" si="11"/>
        <v>0</v>
      </c>
      <c r="AO65" s="215">
        <v>0</v>
      </c>
      <c r="AP65" s="215">
        <v>0</v>
      </c>
      <c r="AQ65" s="215">
        <v>0</v>
      </c>
      <c r="AR65" s="215">
        <v>0</v>
      </c>
      <c r="AS65" s="219">
        <f t="shared" si="12"/>
        <v>0</v>
      </c>
      <c r="AT65" s="215">
        <v>0</v>
      </c>
      <c r="AU65" s="215">
        <v>0</v>
      </c>
      <c r="AV65" s="215">
        <v>0</v>
      </c>
      <c r="AW65" s="215">
        <v>0</v>
      </c>
      <c r="AX65" s="219">
        <f t="shared" si="13"/>
        <v>0</v>
      </c>
      <c r="AY65" s="215">
        <v>0</v>
      </c>
      <c r="AZ65" s="215">
        <v>0</v>
      </c>
      <c r="BA65" s="215">
        <v>0</v>
      </c>
      <c r="BB65" s="215">
        <v>0</v>
      </c>
      <c r="BC65" s="215">
        <v>0</v>
      </c>
      <c r="BD65" s="215">
        <v>0</v>
      </c>
      <c r="BE65" s="215">
        <v>0</v>
      </c>
    </row>
    <row r="66" ht="20.1" customHeight="1" spans="1:57">
      <c r="A66" s="211">
        <v>59</v>
      </c>
      <c r="B66" s="212" t="s">
        <v>48</v>
      </c>
      <c r="C66" s="212" t="s">
        <v>49</v>
      </c>
      <c r="D66" s="213">
        <v>2015</v>
      </c>
      <c r="E66" s="222" t="s">
        <v>110</v>
      </c>
      <c r="F66" s="212" t="s">
        <v>51</v>
      </c>
      <c r="G66" s="212" t="s">
        <v>51</v>
      </c>
      <c r="H66" s="214">
        <f t="shared" si="2"/>
        <v>1600000</v>
      </c>
      <c r="I66" s="215">
        <f t="shared" si="3"/>
        <v>1600000</v>
      </c>
      <c r="J66" s="216">
        <f t="shared" si="4"/>
        <v>1600000</v>
      </c>
      <c r="K66" s="217">
        <v>1150000</v>
      </c>
      <c r="L66" s="217">
        <v>200000</v>
      </c>
      <c r="M66" s="217">
        <v>0</v>
      </c>
      <c r="N66" s="217">
        <v>250000</v>
      </c>
      <c r="O66" s="216">
        <f t="shared" si="5"/>
        <v>0</v>
      </c>
      <c r="P66" s="215">
        <v>0</v>
      </c>
      <c r="Q66" s="215">
        <v>0</v>
      </c>
      <c r="R66" s="215">
        <v>0</v>
      </c>
      <c r="S66" s="218">
        <v>0</v>
      </c>
      <c r="T66" s="216">
        <f t="shared" si="6"/>
        <v>0</v>
      </c>
      <c r="U66" s="217">
        <v>0</v>
      </c>
      <c r="V66" s="217">
        <v>0</v>
      </c>
      <c r="W66" s="217">
        <v>0</v>
      </c>
      <c r="X66" s="217">
        <v>0</v>
      </c>
      <c r="Y66" s="219">
        <f t="shared" si="7"/>
        <v>0</v>
      </c>
      <c r="Z66" s="215">
        <v>0</v>
      </c>
      <c r="AA66" s="215">
        <v>0</v>
      </c>
      <c r="AB66" s="215">
        <v>0</v>
      </c>
      <c r="AC66" s="215">
        <v>0</v>
      </c>
      <c r="AD66" s="215">
        <v>0</v>
      </c>
      <c r="AE66" s="215">
        <v>0</v>
      </c>
      <c r="AF66" s="217">
        <v>0</v>
      </c>
      <c r="AG66" s="220">
        <f t="shared" si="8"/>
        <v>1581758.1</v>
      </c>
      <c r="AH66" s="215">
        <f t="shared" si="9"/>
        <v>1581758.1</v>
      </c>
      <c r="AI66" s="219">
        <f t="shared" si="10"/>
        <v>1581758.1</v>
      </c>
      <c r="AJ66" s="221">
        <v>1150000</v>
      </c>
      <c r="AK66" s="217">
        <v>200000</v>
      </c>
      <c r="AL66" s="217">
        <v>0</v>
      </c>
      <c r="AM66" s="217">
        <f>1581758.1-AJ66-AK66</f>
        <v>231758.1</v>
      </c>
      <c r="AN66" s="219">
        <f t="shared" si="11"/>
        <v>0</v>
      </c>
      <c r="AO66" s="215">
        <v>0</v>
      </c>
      <c r="AP66" s="215">
        <v>0</v>
      </c>
      <c r="AQ66" s="215">
        <v>0</v>
      </c>
      <c r="AR66" s="215">
        <v>0</v>
      </c>
      <c r="AS66" s="219">
        <f t="shared" si="12"/>
        <v>0</v>
      </c>
      <c r="AT66" s="215">
        <v>0</v>
      </c>
      <c r="AU66" s="215">
        <v>0</v>
      </c>
      <c r="AV66" s="215">
        <v>0</v>
      </c>
      <c r="AW66" s="215">
        <v>0</v>
      </c>
      <c r="AX66" s="219">
        <f t="shared" si="13"/>
        <v>0</v>
      </c>
      <c r="AY66" s="215">
        <v>0</v>
      </c>
      <c r="AZ66" s="215">
        <v>0</v>
      </c>
      <c r="BA66" s="215">
        <v>0</v>
      </c>
      <c r="BB66" s="215">
        <v>0</v>
      </c>
      <c r="BC66" s="215">
        <v>0</v>
      </c>
      <c r="BD66" s="215">
        <v>0</v>
      </c>
      <c r="BE66" s="215">
        <v>0</v>
      </c>
    </row>
    <row r="67" ht="20.1" customHeight="1" spans="1:57">
      <c r="A67" s="211">
        <v>60</v>
      </c>
      <c r="B67" s="212" t="s">
        <v>48</v>
      </c>
      <c r="C67" s="212" t="s">
        <v>49</v>
      </c>
      <c r="D67" s="213">
        <v>2015</v>
      </c>
      <c r="E67" s="222" t="s">
        <v>111</v>
      </c>
      <c r="F67" s="212" t="s">
        <v>51</v>
      </c>
      <c r="G67" s="212" t="s">
        <v>51</v>
      </c>
      <c r="H67" s="214">
        <f t="shared" si="2"/>
        <v>300000</v>
      </c>
      <c r="I67" s="215">
        <f t="shared" si="3"/>
        <v>300000</v>
      </c>
      <c r="J67" s="216">
        <f t="shared" si="4"/>
        <v>300000</v>
      </c>
      <c r="K67" s="217">
        <v>250000</v>
      </c>
      <c r="L67" s="217">
        <v>0</v>
      </c>
      <c r="M67" s="217">
        <v>0</v>
      </c>
      <c r="N67" s="217">
        <v>50000</v>
      </c>
      <c r="O67" s="216">
        <f t="shared" si="5"/>
        <v>0</v>
      </c>
      <c r="P67" s="215">
        <v>0</v>
      </c>
      <c r="Q67" s="215">
        <v>0</v>
      </c>
      <c r="R67" s="215">
        <v>0</v>
      </c>
      <c r="S67" s="218">
        <v>0</v>
      </c>
      <c r="T67" s="216">
        <f t="shared" si="6"/>
        <v>0</v>
      </c>
      <c r="U67" s="217">
        <v>0</v>
      </c>
      <c r="V67" s="217">
        <v>0</v>
      </c>
      <c r="W67" s="217">
        <v>0</v>
      </c>
      <c r="X67" s="217">
        <v>0</v>
      </c>
      <c r="Y67" s="219">
        <f t="shared" si="7"/>
        <v>0</v>
      </c>
      <c r="Z67" s="215">
        <v>0</v>
      </c>
      <c r="AA67" s="215">
        <v>0</v>
      </c>
      <c r="AB67" s="215">
        <v>0</v>
      </c>
      <c r="AC67" s="215">
        <v>0</v>
      </c>
      <c r="AD67" s="215">
        <v>0</v>
      </c>
      <c r="AE67" s="215">
        <v>0</v>
      </c>
      <c r="AF67" s="217">
        <v>0</v>
      </c>
      <c r="AG67" s="220">
        <f t="shared" si="8"/>
        <v>289500</v>
      </c>
      <c r="AH67" s="215">
        <f t="shared" si="9"/>
        <v>289500</v>
      </c>
      <c r="AI67" s="219">
        <f t="shared" si="10"/>
        <v>289500</v>
      </c>
      <c r="AJ67" s="221">
        <v>250000</v>
      </c>
      <c r="AK67" s="215">
        <v>0</v>
      </c>
      <c r="AL67" s="215">
        <v>0</v>
      </c>
      <c r="AM67" s="217">
        <v>39500</v>
      </c>
      <c r="AN67" s="219">
        <f t="shared" si="11"/>
        <v>0</v>
      </c>
      <c r="AO67" s="215">
        <v>0</v>
      </c>
      <c r="AP67" s="215">
        <v>0</v>
      </c>
      <c r="AQ67" s="215">
        <v>0</v>
      </c>
      <c r="AR67" s="215">
        <v>0</v>
      </c>
      <c r="AS67" s="219">
        <f t="shared" si="12"/>
        <v>0</v>
      </c>
      <c r="AT67" s="215">
        <v>0</v>
      </c>
      <c r="AU67" s="215">
        <v>0</v>
      </c>
      <c r="AV67" s="215">
        <v>0</v>
      </c>
      <c r="AW67" s="215">
        <v>0</v>
      </c>
      <c r="AX67" s="219">
        <f t="shared" si="13"/>
        <v>0</v>
      </c>
      <c r="AY67" s="215">
        <v>0</v>
      </c>
      <c r="AZ67" s="215">
        <v>0</v>
      </c>
      <c r="BA67" s="215">
        <v>0</v>
      </c>
      <c r="BB67" s="215">
        <v>0</v>
      </c>
      <c r="BC67" s="215">
        <v>0</v>
      </c>
      <c r="BD67" s="215">
        <v>0</v>
      </c>
      <c r="BE67" s="215">
        <v>0</v>
      </c>
    </row>
    <row r="68" ht="20.1" customHeight="1" spans="1:57">
      <c r="A68" s="211">
        <v>61</v>
      </c>
      <c r="B68" s="212" t="s">
        <v>48</v>
      </c>
      <c r="C68" s="212" t="s">
        <v>49</v>
      </c>
      <c r="D68" s="213">
        <v>2015</v>
      </c>
      <c r="E68" s="222" t="s">
        <v>112</v>
      </c>
      <c r="F68" s="212" t="s">
        <v>51</v>
      </c>
      <c r="G68" s="212" t="s">
        <v>52</v>
      </c>
      <c r="H68" s="214">
        <f t="shared" si="2"/>
        <v>420000</v>
      </c>
      <c r="I68" s="215">
        <f t="shared" si="3"/>
        <v>400000</v>
      </c>
      <c r="J68" s="216">
        <f t="shared" si="4"/>
        <v>400000</v>
      </c>
      <c r="K68" s="217">
        <v>0</v>
      </c>
      <c r="L68" s="217">
        <v>400000</v>
      </c>
      <c r="M68" s="217">
        <v>0</v>
      </c>
      <c r="N68" s="217">
        <v>0</v>
      </c>
      <c r="O68" s="216">
        <f t="shared" si="5"/>
        <v>0</v>
      </c>
      <c r="P68" s="215">
        <v>0</v>
      </c>
      <c r="Q68" s="215">
        <v>0</v>
      </c>
      <c r="R68" s="215">
        <v>0</v>
      </c>
      <c r="S68" s="218">
        <v>0</v>
      </c>
      <c r="T68" s="216">
        <f t="shared" si="6"/>
        <v>0</v>
      </c>
      <c r="U68" s="217">
        <v>0</v>
      </c>
      <c r="V68" s="217">
        <v>0</v>
      </c>
      <c r="W68" s="217">
        <v>0</v>
      </c>
      <c r="X68" s="217">
        <v>0</v>
      </c>
      <c r="Y68" s="219">
        <f t="shared" si="7"/>
        <v>0</v>
      </c>
      <c r="Z68" s="215">
        <v>0</v>
      </c>
      <c r="AA68" s="215">
        <v>0</v>
      </c>
      <c r="AB68" s="215">
        <v>0</v>
      </c>
      <c r="AC68" s="215">
        <v>0</v>
      </c>
      <c r="AD68" s="215">
        <v>0</v>
      </c>
      <c r="AE68" s="215">
        <v>0</v>
      </c>
      <c r="AF68" s="217">
        <v>20000</v>
      </c>
      <c r="AG68" s="220">
        <f t="shared" si="8"/>
        <v>420000</v>
      </c>
      <c r="AH68" s="215">
        <f t="shared" si="9"/>
        <v>400000</v>
      </c>
      <c r="AI68" s="219">
        <f t="shared" si="10"/>
        <v>400000</v>
      </c>
      <c r="AJ68" s="217">
        <v>0</v>
      </c>
      <c r="AK68" s="217">
        <v>400000</v>
      </c>
      <c r="AL68" s="217">
        <v>0</v>
      </c>
      <c r="AM68" s="217">
        <v>0</v>
      </c>
      <c r="AN68" s="219">
        <f t="shared" si="11"/>
        <v>0</v>
      </c>
      <c r="AO68" s="215">
        <v>0</v>
      </c>
      <c r="AP68" s="215">
        <v>0</v>
      </c>
      <c r="AQ68" s="215">
        <v>0</v>
      </c>
      <c r="AR68" s="215">
        <v>0</v>
      </c>
      <c r="AS68" s="219">
        <f t="shared" si="12"/>
        <v>0</v>
      </c>
      <c r="AT68" s="217">
        <v>0</v>
      </c>
      <c r="AU68" s="217">
        <v>0</v>
      </c>
      <c r="AV68" s="217">
        <v>0</v>
      </c>
      <c r="AW68" s="217">
        <v>0</v>
      </c>
      <c r="AX68" s="219">
        <f t="shared" si="13"/>
        <v>0</v>
      </c>
      <c r="AY68" s="215">
        <v>0</v>
      </c>
      <c r="AZ68" s="215">
        <v>0</v>
      </c>
      <c r="BA68" s="215">
        <v>0</v>
      </c>
      <c r="BB68" s="215">
        <v>0</v>
      </c>
      <c r="BC68" s="215">
        <v>0</v>
      </c>
      <c r="BD68" s="215">
        <v>0</v>
      </c>
      <c r="BE68" s="217">
        <v>20000</v>
      </c>
    </row>
    <row r="69" ht="20.1" customHeight="1" spans="1:57">
      <c r="A69" s="211">
        <v>62</v>
      </c>
      <c r="B69" s="212" t="s">
        <v>48</v>
      </c>
      <c r="C69" s="212" t="s">
        <v>49</v>
      </c>
      <c r="D69" s="213">
        <v>2015</v>
      </c>
      <c r="E69" s="222" t="s">
        <v>113</v>
      </c>
      <c r="F69" s="212" t="s">
        <v>51</v>
      </c>
      <c r="G69" s="212" t="s">
        <v>51</v>
      </c>
      <c r="H69" s="214">
        <f t="shared" si="2"/>
        <v>200000</v>
      </c>
      <c r="I69" s="215">
        <f t="shared" si="3"/>
        <v>200000</v>
      </c>
      <c r="J69" s="216">
        <f t="shared" si="4"/>
        <v>200000</v>
      </c>
      <c r="K69" s="217">
        <v>0</v>
      </c>
      <c r="L69" s="217">
        <v>0</v>
      </c>
      <c r="M69" s="217">
        <v>0</v>
      </c>
      <c r="N69" s="217">
        <v>200000</v>
      </c>
      <c r="O69" s="216">
        <f t="shared" si="5"/>
        <v>0</v>
      </c>
      <c r="P69" s="215">
        <v>0</v>
      </c>
      <c r="Q69" s="215">
        <v>0</v>
      </c>
      <c r="R69" s="215">
        <v>0</v>
      </c>
      <c r="S69" s="218">
        <v>0</v>
      </c>
      <c r="T69" s="216">
        <f t="shared" si="6"/>
        <v>0</v>
      </c>
      <c r="U69" s="217">
        <v>0</v>
      </c>
      <c r="V69" s="217">
        <v>0</v>
      </c>
      <c r="W69" s="217">
        <v>0</v>
      </c>
      <c r="X69" s="217">
        <v>0</v>
      </c>
      <c r="Y69" s="219">
        <f t="shared" si="7"/>
        <v>0</v>
      </c>
      <c r="Z69" s="215">
        <v>0</v>
      </c>
      <c r="AA69" s="215">
        <v>0</v>
      </c>
      <c r="AB69" s="215">
        <v>0</v>
      </c>
      <c r="AC69" s="215">
        <v>0</v>
      </c>
      <c r="AD69" s="215">
        <v>0</v>
      </c>
      <c r="AE69" s="215">
        <v>0</v>
      </c>
      <c r="AF69" s="217">
        <v>0</v>
      </c>
      <c r="AG69" s="220">
        <f t="shared" si="8"/>
        <v>188477</v>
      </c>
      <c r="AH69" s="215">
        <f t="shared" si="9"/>
        <v>188477</v>
      </c>
      <c r="AI69" s="219">
        <f t="shared" si="10"/>
        <v>188477</v>
      </c>
      <c r="AJ69" s="221">
        <v>0</v>
      </c>
      <c r="AK69" s="217">
        <v>0</v>
      </c>
      <c r="AL69" s="217">
        <v>0</v>
      </c>
      <c r="AM69" s="217">
        <v>188477</v>
      </c>
      <c r="AN69" s="219">
        <f t="shared" si="11"/>
        <v>0</v>
      </c>
      <c r="AO69" s="215">
        <v>0</v>
      </c>
      <c r="AP69" s="215">
        <v>0</v>
      </c>
      <c r="AQ69" s="215">
        <v>0</v>
      </c>
      <c r="AR69" s="215">
        <v>0</v>
      </c>
      <c r="AS69" s="219">
        <f t="shared" si="12"/>
        <v>0</v>
      </c>
      <c r="AT69" s="215">
        <v>0</v>
      </c>
      <c r="AU69" s="215">
        <v>0</v>
      </c>
      <c r="AV69" s="215">
        <v>0</v>
      </c>
      <c r="AW69" s="215">
        <v>0</v>
      </c>
      <c r="AX69" s="219">
        <f t="shared" si="13"/>
        <v>0</v>
      </c>
      <c r="AY69" s="215">
        <v>0</v>
      </c>
      <c r="AZ69" s="215">
        <v>0</v>
      </c>
      <c r="BA69" s="215">
        <v>0</v>
      </c>
      <c r="BB69" s="215">
        <v>0</v>
      </c>
      <c r="BC69" s="215">
        <v>0</v>
      </c>
      <c r="BD69" s="215">
        <v>0</v>
      </c>
      <c r="BE69" s="215">
        <v>0</v>
      </c>
    </row>
    <row r="70" ht="20.1" customHeight="1" spans="1:57">
      <c r="A70" s="211">
        <v>63</v>
      </c>
      <c r="B70" s="212" t="s">
        <v>48</v>
      </c>
      <c r="C70" s="212" t="s">
        <v>49</v>
      </c>
      <c r="D70" s="213">
        <v>2015</v>
      </c>
      <c r="E70" s="222" t="s">
        <v>114</v>
      </c>
      <c r="F70" s="212" t="s">
        <v>51</v>
      </c>
      <c r="G70" s="212" t="s">
        <v>51</v>
      </c>
      <c r="H70" s="214">
        <f t="shared" si="2"/>
        <v>14998400</v>
      </c>
      <c r="I70" s="215">
        <f t="shared" si="3"/>
        <v>10000000</v>
      </c>
      <c r="J70" s="216">
        <f t="shared" si="4"/>
        <v>10000000</v>
      </c>
      <c r="K70" s="217">
        <v>10000000</v>
      </c>
      <c r="L70" s="217">
        <v>0</v>
      </c>
      <c r="M70" s="217">
        <v>0</v>
      </c>
      <c r="N70" s="217">
        <v>0</v>
      </c>
      <c r="O70" s="216">
        <f t="shared" si="5"/>
        <v>0</v>
      </c>
      <c r="P70" s="215">
        <v>0</v>
      </c>
      <c r="Q70" s="215">
        <v>0</v>
      </c>
      <c r="R70" s="215">
        <v>0</v>
      </c>
      <c r="S70" s="218">
        <v>0</v>
      </c>
      <c r="T70" s="216">
        <f t="shared" si="6"/>
        <v>0</v>
      </c>
      <c r="U70" s="217">
        <v>0</v>
      </c>
      <c r="V70" s="217">
        <v>0</v>
      </c>
      <c r="W70" s="217">
        <v>0</v>
      </c>
      <c r="X70" s="217">
        <v>0</v>
      </c>
      <c r="Y70" s="219">
        <f t="shared" si="7"/>
        <v>0</v>
      </c>
      <c r="Z70" s="215">
        <v>0</v>
      </c>
      <c r="AA70" s="215">
        <v>0</v>
      </c>
      <c r="AB70" s="215">
        <v>0</v>
      </c>
      <c r="AC70" s="215">
        <v>0</v>
      </c>
      <c r="AD70" s="215">
        <v>0</v>
      </c>
      <c r="AE70" s="215">
        <v>0</v>
      </c>
      <c r="AF70" s="217">
        <v>4998400</v>
      </c>
      <c r="AG70" s="220">
        <f t="shared" si="8"/>
        <v>14420158.66</v>
      </c>
      <c r="AH70" s="215">
        <f t="shared" si="9"/>
        <v>10000000</v>
      </c>
      <c r="AI70" s="219">
        <f t="shared" si="10"/>
        <v>10000000</v>
      </c>
      <c r="AJ70" s="217">
        <v>10000000</v>
      </c>
      <c r="AK70" s="217">
        <v>0</v>
      </c>
      <c r="AL70" s="217">
        <v>0</v>
      </c>
      <c r="AM70" s="217">
        <v>0</v>
      </c>
      <c r="AN70" s="219">
        <f t="shared" si="11"/>
        <v>0</v>
      </c>
      <c r="AO70" s="215">
        <v>0</v>
      </c>
      <c r="AP70" s="215">
        <v>0</v>
      </c>
      <c r="AQ70" s="215">
        <v>0</v>
      </c>
      <c r="AR70" s="215">
        <v>0</v>
      </c>
      <c r="AS70" s="219">
        <f t="shared" si="12"/>
        <v>0</v>
      </c>
      <c r="AT70" s="217">
        <v>0</v>
      </c>
      <c r="AU70" s="217">
        <v>0</v>
      </c>
      <c r="AV70" s="217">
        <v>0</v>
      </c>
      <c r="AW70" s="217">
        <v>0</v>
      </c>
      <c r="AX70" s="219">
        <f t="shared" si="13"/>
        <v>0</v>
      </c>
      <c r="AY70" s="215">
        <v>0</v>
      </c>
      <c r="AZ70" s="215">
        <v>0</v>
      </c>
      <c r="BA70" s="215">
        <v>0</v>
      </c>
      <c r="BB70" s="215">
        <v>0</v>
      </c>
      <c r="BC70" s="215">
        <v>0</v>
      </c>
      <c r="BD70" s="215">
        <v>0</v>
      </c>
      <c r="BE70" s="217">
        <v>4420158.66</v>
      </c>
    </row>
    <row r="71" ht="20.1" customHeight="1" spans="1:57">
      <c r="A71" s="211">
        <v>64</v>
      </c>
      <c r="B71" s="212" t="s">
        <v>48</v>
      </c>
      <c r="C71" s="212" t="s">
        <v>49</v>
      </c>
      <c r="D71" s="213">
        <v>2015</v>
      </c>
      <c r="E71" s="222" t="s">
        <v>115</v>
      </c>
      <c r="F71" s="212" t="s">
        <v>51</v>
      </c>
      <c r="G71" s="212" t="s">
        <v>51</v>
      </c>
      <c r="H71" s="214">
        <f t="shared" si="2"/>
        <v>2850000</v>
      </c>
      <c r="I71" s="215">
        <f t="shared" si="3"/>
        <v>1900000</v>
      </c>
      <c r="J71" s="216">
        <f t="shared" si="4"/>
        <v>1900000</v>
      </c>
      <c r="K71" s="217">
        <v>1900000</v>
      </c>
      <c r="L71" s="217">
        <v>0</v>
      </c>
      <c r="M71" s="217">
        <v>0</v>
      </c>
      <c r="N71" s="217">
        <v>0</v>
      </c>
      <c r="O71" s="216">
        <f t="shared" si="5"/>
        <v>0</v>
      </c>
      <c r="P71" s="215">
        <v>0</v>
      </c>
      <c r="Q71" s="215">
        <v>0</v>
      </c>
      <c r="R71" s="215">
        <v>0</v>
      </c>
      <c r="S71" s="218">
        <v>0</v>
      </c>
      <c r="T71" s="216">
        <f t="shared" si="6"/>
        <v>0</v>
      </c>
      <c r="U71" s="217">
        <v>0</v>
      </c>
      <c r="V71" s="217">
        <v>0</v>
      </c>
      <c r="W71" s="217">
        <v>0</v>
      </c>
      <c r="X71" s="217">
        <v>0</v>
      </c>
      <c r="Y71" s="219">
        <f t="shared" si="7"/>
        <v>0</v>
      </c>
      <c r="Z71" s="215">
        <v>0</v>
      </c>
      <c r="AA71" s="215">
        <v>0</v>
      </c>
      <c r="AB71" s="215">
        <v>0</v>
      </c>
      <c r="AC71" s="215">
        <v>0</v>
      </c>
      <c r="AD71" s="215">
        <v>0</v>
      </c>
      <c r="AE71" s="215">
        <v>0</v>
      </c>
      <c r="AF71" s="217">
        <v>950000</v>
      </c>
      <c r="AG71" s="220">
        <f t="shared" si="8"/>
        <v>2850000</v>
      </c>
      <c r="AH71" s="215">
        <f t="shared" si="9"/>
        <v>1900000</v>
      </c>
      <c r="AI71" s="219">
        <f t="shared" si="10"/>
        <v>1900000</v>
      </c>
      <c r="AJ71" s="217">
        <v>1900000</v>
      </c>
      <c r="AK71" s="217">
        <v>0</v>
      </c>
      <c r="AL71" s="217">
        <v>0</v>
      </c>
      <c r="AM71" s="217">
        <v>0</v>
      </c>
      <c r="AN71" s="219">
        <f t="shared" si="11"/>
        <v>0</v>
      </c>
      <c r="AO71" s="215">
        <v>0</v>
      </c>
      <c r="AP71" s="215">
        <v>0</v>
      </c>
      <c r="AQ71" s="215">
        <v>0</v>
      </c>
      <c r="AR71" s="215">
        <v>0</v>
      </c>
      <c r="AS71" s="219">
        <f t="shared" si="12"/>
        <v>0</v>
      </c>
      <c r="AT71" s="217">
        <v>0</v>
      </c>
      <c r="AU71" s="217">
        <v>0</v>
      </c>
      <c r="AV71" s="217">
        <v>0</v>
      </c>
      <c r="AW71" s="217">
        <v>0</v>
      </c>
      <c r="AX71" s="219">
        <f t="shared" si="13"/>
        <v>0</v>
      </c>
      <c r="AY71" s="215">
        <v>0</v>
      </c>
      <c r="AZ71" s="215">
        <v>0</v>
      </c>
      <c r="BA71" s="215">
        <v>0</v>
      </c>
      <c r="BB71" s="215">
        <v>0</v>
      </c>
      <c r="BC71" s="215">
        <v>0</v>
      </c>
      <c r="BD71" s="215">
        <v>0</v>
      </c>
      <c r="BE71" s="217">
        <v>950000</v>
      </c>
    </row>
    <row r="72" ht="20.1" customHeight="1" spans="1:57">
      <c r="A72" s="211">
        <v>65</v>
      </c>
      <c r="B72" s="212" t="s">
        <v>48</v>
      </c>
      <c r="C72" s="212" t="s">
        <v>49</v>
      </c>
      <c r="D72" s="213">
        <v>2015</v>
      </c>
      <c r="E72" s="222" t="s">
        <v>116</v>
      </c>
      <c r="F72" s="212" t="s">
        <v>51</v>
      </c>
      <c r="G72" s="212" t="s">
        <v>51</v>
      </c>
      <c r="H72" s="214">
        <f t="shared" ref="H72:H135" si="14">I72+AF72</f>
        <v>300000</v>
      </c>
      <c r="I72" s="215">
        <f t="shared" ref="I72:I135" si="15">J72+O72+T72+Y72+AC72+AD72+AE72</f>
        <v>300000</v>
      </c>
      <c r="J72" s="216">
        <f t="shared" ref="J72:J135" si="16">K72+L72+M72+N72</f>
        <v>300000</v>
      </c>
      <c r="K72" s="217">
        <v>300000</v>
      </c>
      <c r="L72" s="217">
        <v>0</v>
      </c>
      <c r="M72" s="217">
        <v>0</v>
      </c>
      <c r="N72" s="217">
        <v>0</v>
      </c>
      <c r="O72" s="216">
        <f t="shared" ref="O72:O135" si="17">P72+Q72+R72+S72</f>
        <v>0</v>
      </c>
      <c r="P72" s="215">
        <v>0</v>
      </c>
      <c r="Q72" s="215">
        <v>0</v>
      </c>
      <c r="R72" s="215">
        <v>0</v>
      </c>
      <c r="S72" s="218">
        <v>0</v>
      </c>
      <c r="T72" s="216">
        <f t="shared" ref="T72:T135" si="18">U72+V72+W72+X72</f>
        <v>0</v>
      </c>
      <c r="U72" s="217">
        <v>0</v>
      </c>
      <c r="V72" s="217">
        <v>0</v>
      </c>
      <c r="W72" s="217">
        <v>0</v>
      </c>
      <c r="X72" s="217">
        <v>0</v>
      </c>
      <c r="Y72" s="219">
        <f t="shared" ref="Y72:Y135" si="19">Z72+AA72+AB72</f>
        <v>0</v>
      </c>
      <c r="Z72" s="215">
        <v>0</v>
      </c>
      <c r="AA72" s="215">
        <v>0</v>
      </c>
      <c r="AB72" s="215">
        <v>0</v>
      </c>
      <c r="AC72" s="215">
        <v>0</v>
      </c>
      <c r="AD72" s="215">
        <v>0</v>
      </c>
      <c r="AE72" s="215">
        <v>0</v>
      </c>
      <c r="AF72" s="217">
        <v>0</v>
      </c>
      <c r="AG72" s="220">
        <f t="shared" ref="AG72:AG135" si="20">AH72+BE72</f>
        <v>300000</v>
      </c>
      <c r="AH72" s="215">
        <f t="shared" ref="AH72:AH135" si="21">AI72+AN72+AS72+AX72+BB72+BC72+BD72</f>
        <v>300000</v>
      </c>
      <c r="AI72" s="219">
        <f t="shared" ref="AI72:AI135" si="22">AJ72+AK72+AL72+AM72</f>
        <v>300000</v>
      </c>
      <c r="AJ72" s="217">
        <v>300000</v>
      </c>
      <c r="AK72" s="215">
        <v>0</v>
      </c>
      <c r="AL72" s="215">
        <v>0</v>
      </c>
      <c r="AM72" s="215">
        <v>0</v>
      </c>
      <c r="AN72" s="219">
        <f t="shared" ref="AN72:AN135" si="23">AO72+AP72+AQ72+AR72</f>
        <v>0</v>
      </c>
      <c r="AO72" s="215">
        <v>0</v>
      </c>
      <c r="AP72" s="215">
        <v>0</v>
      </c>
      <c r="AQ72" s="215">
        <v>0</v>
      </c>
      <c r="AR72" s="215">
        <v>0</v>
      </c>
      <c r="AS72" s="219">
        <f t="shared" ref="AS72:AS135" si="24">AT72+AU72+AV72+AW72</f>
        <v>0</v>
      </c>
      <c r="AT72" s="215">
        <v>0</v>
      </c>
      <c r="AU72" s="215">
        <v>0</v>
      </c>
      <c r="AV72" s="215">
        <v>0</v>
      </c>
      <c r="AW72" s="215">
        <v>0</v>
      </c>
      <c r="AX72" s="219">
        <f t="shared" ref="AX72:AX135" si="25">AY72+AZ72+BA72</f>
        <v>0</v>
      </c>
      <c r="AY72" s="215">
        <v>0</v>
      </c>
      <c r="AZ72" s="215">
        <v>0</v>
      </c>
      <c r="BA72" s="215">
        <v>0</v>
      </c>
      <c r="BB72" s="215">
        <v>0</v>
      </c>
      <c r="BC72" s="215">
        <v>0</v>
      </c>
      <c r="BD72" s="215">
        <v>0</v>
      </c>
      <c r="BE72" s="215">
        <v>0</v>
      </c>
    </row>
    <row r="73" ht="20.1" customHeight="1" spans="1:57">
      <c r="A73" s="211">
        <v>66</v>
      </c>
      <c r="B73" s="212" t="s">
        <v>48</v>
      </c>
      <c r="C73" s="212" t="s">
        <v>49</v>
      </c>
      <c r="D73" s="213">
        <v>2015</v>
      </c>
      <c r="E73" s="222" t="s">
        <v>117</v>
      </c>
      <c r="F73" s="212" t="s">
        <v>51</v>
      </c>
      <c r="G73" s="212" t="s">
        <v>52</v>
      </c>
      <c r="H73" s="214">
        <f t="shared" si="14"/>
        <v>8988400</v>
      </c>
      <c r="I73" s="215">
        <f t="shared" si="15"/>
        <v>8000000</v>
      </c>
      <c r="J73" s="216">
        <f t="shared" si="16"/>
        <v>8000000</v>
      </c>
      <c r="K73" s="217">
        <v>8000000</v>
      </c>
      <c r="L73" s="217">
        <v>0</v>
      </c>
      <c r="M73" s="217">
        <v>0</v>
      </c>
      <c r="N73" s="217">
        <v>0</v>
      </c>
      <c r="O73" s="216">
        <f t="shared" si="17"/>
        <v>0</v>
      </c>
      <c r="P73" s="215">
        <v>0</v>
      </c>
      <c r="Q73" s="215">
        <v>0</v>
      </c>
      <c r="R73" s="215">
        <v>0</v>
      </c>
      <c r="S73" s="218">
        <v>0</v>
      </c>
      <c r="T73" s="216">
        <f t="shared" si="18"/>
        <v>0</v>
      </c>
      <c r="U73" s="217">
        <v>0</v>
      </c>
      <c r="V73" s="217">
        <v>0</v>
      </c>
      <c r="W73" s="217">
        <v>0</v>
      </c>
      <c r="X73" s="217">
        <v>0</v>
      </c>
      <c r="Y73" s="219">
        <f t="shared" si="19"/>
        <v>0</v>
      </c>
      <c r="Z73" s="215">
        <v>0</v>
      </c>
      <c r="AA73" s="215">
        <v>0</v>
      </c>
      <c r="AB73" s="215">
        <v>0</v>
      </c>
      <c r="AC73" s="215">
        <v>0</v>
      </c>
      <c r="AD73" s="215">
        <v>0</v>
      </c>
      <c r="AE73" s="215">
        <v>0</v>
      </c>
      <c r="AF73" s="217">
        <v>988400</v>
      </c>
      <c r="AG73" s="220">
        <f t="shared" si="20"/>
        <v>8988400</v>
      </c>
      <c r="AH73" s="215">
        <f t="shared" si="21"/>
        <v>8000000</v>
      </c>
      <c r="AI73" s="219">
        <f t="shared" si="22"/>
        <v>8000000</v>
      </c>
      <c r="AJ73" s="217">
        <v>8000000</v>
      </c>
      <c r="AK73" s="217">
        <v>0</v>
      </c>
      <c r="AL73" s="217">
        <v>0</v>
      </c>
      <c r="AM73" s="217">
        <v>0</v>
      </c>
      <c r="AN73" s="219">
        <f t="shared" si="23"/>
        <v>0</v>
      </c>
      <c r="AO73" s="215">
        <v>0</v>
      </c>
      <c r="AP73" s="215">
        <v>0</v>
      </c>
      <c r="AQ73" s="215">
        <v>0</v>
      </c>
      <c r="AR73" s="215">
        <v>0</v>
      </c>
      <c r="AS73" s="219">
        <f t="shared" si="24"/>
        <v>0</v>
      </c>
      <c r="AT73" s="217">
        <v>0</v>
      </c>
      <c r="AU73" s="217">
        <v>0</v>
      </c>
      <c r="AV73" s="217">
        <v>0</v>
      </c>
      <c r="AW73" s="217">
        <v>0</v>
      </c>
      <c r="AX73" s="219">
        <f t="shared" si="25"/>
        <v>0</v>
      </c>
      <c r="AY73" s="215">
        <v>0</v>
      </c>
      <c r="AZ73" s="215">
        <v>0</v>
      </c>
      <c r="BA73" s="215">
        <v>0</v>
      </c>
      <c r="BB73" s="215">
        <v>0</v>
      </c>
      <c r="BC73" s="215">
        <v>0</v>
      </c>
      <c r="BD73" s="215">
        <v>0</v>
      </c>
      <c r="BE73" s="217">
        <v>988400</v>
      </c>
    </row>
    <row r="74" ht="20.1" customHeight="1" spans="1:57">
      <c r="A74" s="211">
        <v>67</v>
      </c>
      <c r="B74" s="212" t="s">
        <v>48</v>
      </c>
      <c r="C74" s="212" t="s">
        <v>49</v>
      </c>
      <c r="D74" s="213">
        <v>2015</v>
      </c>
      <c r="E74" s="222" t="s">
        <v>118</v>
      </c>
      <c r="F74" s="212" t="s">
        <v>51</v>
      </c>
      <c r="G74" s="212" t="s">
        <v>52</v>
      </c>
      <c r="H74" s="214">
        <f t="shared" si="14"/>
        <v>670000</v>
      </c>
      <c r="I74" s="215">
        <f t="shared" si="15"/>
        <v>400000</v>
      </c>
      <c r="J74" s="216">
        <f t="shared" si="16"/>
        <v>400000</v>
      </c>
      <c r="K74" s="217">
        <v>0</v>
      </c>
      <c r="L74" s="217">
        <v>400000</v>
      </c>
      <c r="M74" s="217">
        <v>0</v>
      </c>
      <c r="N74" s="217">
        <v>0</v>
      </c>
      <c r="O74" s="216">
        <f t="shared" si="17"/>
        <v>0</v>
      </c>
      <c r="P74" s="215">
        <v>0</v>
      </c>
      <c r="Q74" s="215">
        <v>0</v>
      </c>
      <c r="R74" s="215">
        <v>0</v>
      </c>
      <c r="S74" s="218">
        <v>0</v>
      </c>
      <c r="T74" s="216">
        <f t="shared" si="18"/>
        <v>0</v>
      </c>
      <c r="U74" s="217">
        <v>0</v>
      </c>
      <c r="V74" s="217">
        <v>0</v>
      </c>
      <c r="W74" s="217">
        <v>0</v>
      </c>
      <c r="X74" s="217">
        <v>0</v>
      </c>
      <c r="Y74" s="219">
        <f t="shared" si="19"/>
        <v>0</v>
      </c>
      <c r="Z74" s="215">
        <v>0</v>
      </c>
      <c r="AA74" s="215">
        <v>0</v>
      </c>
      <c r="AB74" s="215">
        <v>0</v>
      </c>
      <c r="AC74" s="215">
        <v>0</v>
      </c>
      <c r="AD74" s="215">
        <v>0</v>
      </c>
      <c r="AE74" s="215">
        <v>0</v>
      </c>
      <c r="AF74" s="217">
        <v>270000</v>
      </c>
      <c r="AG74" s="220">
        <f t="shared" si="20"/>
        <v>670000</v>
      </c>
      <c r="AH74" s="215">
        <f t="shared" si="21"/>
        <v>400000</v>
      </c>
      <c r="AI74" s="219">
        <f t="shared" si="22"/>
        <v>400000</v>
      </c>
      <c r="AJ74" s="217">
        <v>0</v>
      </c>
      <c r="AK74" s="217">
        <v>400000</v>
      </c>
      <c r="AL74" s="217">
        <v>0</v>
      </c>
      <c r="AM74" s="217">
        <v>0</v>
      </c>
      <c r="AN74" s="219">
        <f t="shared" si="23"/>
        <v>0</v>
      </c>
      <c r="AO74" s="215">
        <v>0</v>
      </c>
      <c r="AP74" s="215">
        <v>0</v>
      </c>
      <c r="AQ74" s="215">
        <v>0</v>
      </c>
      <c r="AR74" s="215">
        <v>0</v>
      </c>
      <c r="AS74" s="219">
        <f t="shared" si="24"/>
        <v>0</v>
      </c>
      <c r="AT74" s="217">
        <v>0</v>
      </c>
      <c r="AU74" s="217">
        <v>0</v>
      </c>
      <c r="AV74" s="217">
        <v>0</v>
      </c>
      <c r="AW74" s="217">
        <v>0</v>
      </c>
      <c r="AX74" s="219">
        <f t="shared" si="25"/>
        <v>0</v>
      </c>
      <c r="AY74" s="215">
        <v>0</v>
      </c>
      <c r="AZ74" s="215">
        <v>0</v>
      </c>
      <c r="BA74" s="215">
        <v>0</v>
      </c>
      <c r="BB74" s="215">
        <v>0</v>
      </c>
      <c r="BC74" s="215">
        <v>0</v>
      </c>
      <c r="BD74" s="215">
        <v>0</v>
      </c>
      <c r="BE74" s="217">
        <v>270000</v>
      </c>
    </row>
    <row r="75" ht="20.1" customHeight="1" spans="1:57">
      <c r="A75" s="211">
        <v>68</v>
      </c>
      <c r="B75" s="212" t="s">
        <v>48</v>
      </c>
      <c r="C75" s="212" t="s">
        <v>49</v>
      </c>
      <c r="D75" s="213">
        <v>2015</v>
      </c>
      <c r="E75" s="222" t="s">
        <v>119</v>
      </c>
      <c r="F75" s="212" t="s">
        <v>52</v>
      </c>
      <c r="G75" s="212" t="s">
        <v>52</v>
      </c>
      <c r="H75" s="214">
        <f t="shared" si="14"/>
        <v>5120000</v>
      </c>
      <c r="I75" s="215">
        <f t="shared" si="15"/>
        <v>2560000</v>
      </c>
      <c r="J75" s="216">
        <f t="shared" si="16"/>
        <v>2560000</v>
      </c>
      <c r="K75" s="217">
        <v>2560000</v>
      </c>
      <c r="L75" s="217">
        <v>0</v>
      </c>
      <c r="M75" s="217">
        <v>0</v>
      </c>
      <c r="N75" s="217">
        <v>0</v>
      </c>
      <c r="O75" s="216">
        <f t="shared" si="17"/>
        <v>0</v>
      </c>
      <c r="P75" s="215">
        <v>0</v>
      </c>
      <c r="Q75" s="215">
        <v>0</v>
      </c>
      <c r="R75" s="215">
        <v>0</v>
      </c>
      <c r="S75" s="218">
        <v>0</v>
      </c>
      <c r="T75" s="216">
        <f t="shared" si="18"/>
        <v>0</v>
      </c>
      <c r="U75" s="217">
        <v>0</v>
      </c>
      <c r="V75" s="217">
        <v>0</v>
      </c>
      <c r="W75" s="217">
        <v>0</v>
      </c>
      <c r="X75" s="217">
        <v>0</v>
      </c>
      <c r="Y75" s="219">
        <f t="shared" si="19"/>
        <v>0</v>
      </c>
      <c r="Z75" s="215">
        <v>0</v>
      </c>
      <c r="AA75" s="215">
        <v>0</v>
      </c>
      <c r="AB75" s="215">
        <v>0</v>
      </c>
      <c r="AC75" s="215">
        <v>0</v>
      </c>
      <c r="AD75" s="215">
        <v>0</v>
      </c>
      <c r="AE75" s="215">
        <v>0</v>
      </c>
      <c r="AF75" s="217">
        <v>2560000</v>
      </c>
      <c r="AG75" s="220">
        <f t="shared" si="20"/>
        <v>5120000</v>
      </c>
      <c r="AH75" s="215">
        <f t="shared" si="21"/>
        <v>2560000</v>
      </c>
      <c r="AI75" s="219">
        <f t="shared" si="22"/>
        <v>2560000</v>
      </c>
      <c r="AJ75" s="217">
        <v>2560000</v>
      </c>
      <c r="AK75" s="217">
        <v>0</v>
      </c>
      <c r="AL75" s="217">
        <v>0</v>
      </c>
      <c r="AM75" s="217">
        <v>0</v>
      </c>
      <c r="AN75" s="219">
        <f t="shared" si="23"/>
        <v>0</v>
      </c>
      <c r="AO75" s="215">
        <v>0</v>
      </c>
      <c r="AP75" s="215">
        <v>0</v>
      </c>
      <c r="AQ75" s="215">
        <v>0</v>
      </c>
      <c r="AR75" s="215">
        <v>0</v>
      </c>
      <c r="AS75" s="219">
        <f t="shared" si="24"/>
        <v>0</v>
      </c>
      <c r="AT75" s="217">
        <v>0</v>
      </c>
      <c r="AU75" s="217">
        <v>0</v>
      </c>
      <c r="AV75" s="217">
        <v>0</v>
      </c>
      <c r="AW75" s="217">
        <v>0</v>
      </c>
      <c r="AX75" s="219">
        <f t="shared" si="25"/>
        <v>0</v>
      </c>
      <c r="AY75" s="215">
        <v>0</v>
      </c>
      <c r="AZ75" s="215">
        <v>0</v>
      </c>
      <c r="BA75" s="215">
        <v>0</v>
      </c>
      <c r="BB75" s="215">
        <v>0</v>
      </c>
      <c r="BC75" s="215">
        <v>0</v>
      </c>
      <c r="BD75" s="215">
        <v>0</v>
      </c>
      <c r="BE75" s="217">
        <v>2560000</v>
      </c>
    </row>
    <row r="76" ht="20.1" customHeight="1" spans="1:57">
      <c r="A76" s="211">
        <v>69</v>
      </c>
      <c r="B76" s="212" t="s">
        <v>48</v>
      </c>
      <c r="C76" s="212" t="s">
        <v>49</v>
      </c>
      <c r="D76" s="213">
        <v>2015</v>
      </c>
      <c r="E76" s="222" t="s">
        <v>120</v>
      </c>
      <c r="F76" s="212" t="s">
        <v>52</v>
      </c>
      <c r="G76" s="212" t="s">
        <v>52</v>
      </c>
      <c r="H76" s="214">
        <f t="shared" si="14"/>
        <v>4560000</v>
      </c>
      <c r="I76" s="215">
        <f t="shared" si="15"/>
        <v>2280000</v>
      </c>
      <c r="J76" s="216">
        <f t="shared" si="16"/>
        <v>2280000</v>
      </c>
      <c r="K76" s="217">
        <v>2280000</v>
      </c>
      <c r="L76" s="217">
        <v>0</v>
      </c>
      <c r="M76" s="217">
        <v>0</v>
      </c>
      <c r="N76" s="217">
        <v>0</v>
      </c>
      <c r="O76" s="216">
        <f t="shared" si="17"/>
        <v>0</v>
      </c>
      <c r="P76" s="215">
        <v>0</v>
      </c>
      <c r="Q76" s="215">
        <v>0</v>
      </c>
      <c r="R76" s="215">
        <v>0</v>
      </c>
      <c r="S76" s="218">
        <v>0</v>
      </c>
      <c r="T76" s="216">
        <f t="shared" si="18"/>
        <v>0</v>
      </c>
      <c r="U76" s="217">
        <v>0</v>
      </c>
      <c r="V76" s="217">
        <v>0</v>
      </c>
      <c r="W76" s="217">
        <v>0</v>
      </c>
      <c r="X76" s="217">
        <v>0</v>
      </c>
      <c r="Y76" s="219">
        <f t="shared" si="19"/>
        <v>0</v>
      </c>
      <c r="Z76" s="215">
        <v>0</v>
      </c>
      <c r="AA76" s="215">
        <v>0</v>
      </c>
      <c r="AB76" s="215">
        <v>0</v>
      </c>
      <c r="AC76" s="215">
        <v>0</v>
      </c>
      <c r="AD76" s="215">
        <v>0</v>
      </c>
      <c r="AE76" s="215">
        <v>0</v>
      </c>
      <c r="AF76" s="217">
        <v>2280000</v>
      </c>
      <c r="AG76" s="220">
        <f t="shared" si="20"/>
        <v>4560000</v>
      </c>
      <c r="AH76" s="215">
        <f t="shared" si="21"/>
        <v>2280000</v>
      </c>
      <c r="AI76" s="219">
        <f t="shared" si="22"/>
        <v>2280000</v>
      </c>
      <c r="AJ76" s="217">
        <v>2280000</v>
      </c>
      <c r="AK76" s="217">
        <v>0</v>
      </c>
      <c r="AL76" s="217">
        <v>0</v>
      </c>
      <c r="AM76" s="217">
        <v>0</v>
      </c>
      <c r="AN76" s="219">
        <f t="shared" si="23"/>
        <v>0</v>
      </c>
      <c r="AO76" s="215">
        <v>0</v>
      </c>
      <c r="AP76" s="215">
        <v>0</v>
      </c>
      <c r="AQ76" s="215">
        <v>0</v>
      </c>
      <c r="AR76" s="215">
        <v>0</v>
      </c>
      <c r="AS76" s="219">
        <f t="shared" si="24"/>
        <v>0</v>
      </c>
      <c r="AT76" s="217">
        <v>0</v>
      </c>
      <c r="AU76" s="217">
        <v>0</v>
      </c>
      <c r="AV76" s="217">
        <v>0</v>
      </c>
      <c r="AW76" s="217">
        <v>0</v>
      </c>
      <c r="AX76" s="219">
        <f t="shared" si="25"/>
        <v>0</v>
      </c>
      <c r="AY76" s="215">
        <v>0</v>
      </c>
      <c r="AZ76" s="215">
        <v>0</v>
      </c>
      <c r="BA76" s="215">
        <v>0</v>
      </c>
      <c r="BB76" s="215">
        <v>0</v>
      </c>
      <c r="BC76" s="215">
        <v>0</v>
      </c>
      <c r="BD76" s="215">
        <v>0</v>
      </c>
      <c r="BE76" s="217">
        <v>2280000</v>
      </c>
    </row>
    <row r="77" ht="20.1" customHeight="1" spans="1:57">
      <c r="A77" s="211">
        <v>70</v>
      </c>
      <c r="B77" s="224" t="s">
        <v>48</v>
      </c>
      <c r="C77" s="224" t="s">
        <v>49</v>
      </c>
      <c r="D77" s="225">
        <v>2015</v>
      </c>
      <c r="E77" s="213" t="s">
        <v>121</v>
      </c>
      <c r="F77" s="212" t="s">
        <v>52</v>
      </c>
      <c r="G77" s="229" t="s">
        <v>52</v>
      </c>
      <c r="H77" s="214">
        <f t="shared" si="14"/>
        <v>180000</v>
      </c>
      <c r="I77" s="215">
        <f t="shared" si="15"/>
        <v>0</v>
      </c>
      <c r="J77" s="216">
        <f t="shared" si="16"/>
        <v>0</v>
      </c>
      <c r="K77" s="216">
        <v>0</v>
      </c>
      <c r="L77" s="216">
        <v>0</v>
      </c>
      <c r="M77" s="218">
        <v>0</v>
      </c>
      <c r="N77" s="217">
        <v>0</v>
      </c>
      <c r="O77" s="216">
        <f t="shared" si="17"/>
        <v>0</v>
      </c>
      <c r="P77" s="215">
        <v>0</v>
      </c>
      <c r="Q77" s="215">
        <v>0</v>
      </c>
      <c r="R77" s="215">
        <v>0</v>
      </c>
      <c r="S77" s="218">
        <v>0</v>
      </c>
      <c r="T77" s="216">
        <f t="shared" si="18"/>
        <v>0</v>
      </c>
      <c r="U77" s="217">
        <v>0</v>
      </c>
      <c r="V77" s="217">
        <v>0</v>
      </c>
      <c r="W77" s="217">
        <v>0</v>
      </c>
      <c r="X77" s="217">
        <v>0</v>
      </c>
      <c r="Y77" s="219">
        <f t="shared" si="19"/>
        <v>0</v>
      </c>
      <c r="Z77" s="219">
        <v>0</v>
      </c>
      <c r="AA77" s="219">
        <v>0</v>
      </c>
      <c r="AB77" s="219">
        <v>0</v>
      </c>
      <c r="AC77" s="219">
        <v>0</v>
      </c>
      <c r="AD77" s="219">
        <v>0</v>
      </c>
      <c r="AE77" s="219">
        <v>0</v>
      </c>
      <c r="AF77" s="216">
        <v>180000</v>
      </c>
      <c r="AG77" s="220">
        <f t="shared" si="20"/>
        <v>180000</v>
      </c>
      <c r="AH77" s="215">
        <f t="shared" si="21"/>
        <v>0</v>
      </c>
      <c r="AI77" s="219">
        <f t="shared" si="22"/>
        <v>0</v>
      </c>
      <c r="AJ77" s="216">
        <v>0</v>
      </c>
      <c r="AK77" s="216">
        <v>0</v>
      </c>
      <c r="AL77" s="216">
        <v>0</v>
      </c>
      <c r="AM77" s="216">
        <v>0</v>
      </c>
      <c r="AN77" s="219">
        <f t="shared" si="23"/>
        <v>0</v>
      </c>
      <c r="AO77" s="215">
        <v>0</v>
      </c>
      <c r="AP77" s="215">
        <v>0</v>
      </c>
      <c r="AQ77" s="215">
        <v>0</v>
      </c>
      <c r="AR77" s="215">
        <v>0</v>
      </c>
      <c r="AS77" s="219">
        <f t="shared" si="24"/>
        <v>0</v>
      </c>
      <c r="AT77" s="217">
        <v>0</v>
      </c>
      <c r="AU77" s="217">
        <v>0</v>
      </c>
      <c r="AV77" s="217">
        <v>0</v>
      </c>
      <c r="AW77" s="217">
        <v>0</v>
      </c>
      <c r="AX77" s="219">
        <f t="shared" si="25"/>
        <v>0</v>
      </c>
      <c r="AY77" s="219">
        <v>0</v>
      </c>
      <c r="AZ77" s="219">
        <v>0</v>
      </c>
      <c r="BA77" s="219">
        <v>0</v>
      </c>
      <c r="BB77" s="219">
        <v>0</v>
      </c>
      <c r="BC77" s="219">
        <v>0</v>
      </c>
      <c r="BD77" s="219">
        <v>0</v>
      </c>
      <c r="BE77" s="216">
        <v>180000</v>
      </c>
    </row>
    <row r="78" ht="20.1" customHeight="1" spans="1:57">
      <c r="A78" s="211">
        <v>71</v>
      </c>
      <c r="B78" s="224" t="s">
        <v>48</v>
      </c>
      <c r="C78" s="224" t="s">
        <v>49</v>
      </c>
      <c r="D78" s="231">
        <v>2015</v>
      </c>
      <c r="E78" s="232" t="s">
        <v>122</v>
      </c>
      <c r="F78" s="212" t="s">
        <v>51</v>
      </c>
      <c r="G78" s="212" t="s">
        <v>51</v>
      </c>
      <c r="H78" s="214">
        <f t="shared" si="14"/>
        <v>1500000</v>
      </c>
      <c r="I78" s="215">
        <f t="shared" si="15"/>
        <v>1500000</v>
      </c>
      <c r="J78" s="216">
        <f t="shared" si="16"/>
        <v>1500000</v>
      </c>
      <c r="K78" s="216">
        <v>1500000</v>
      </c>
      <c r="L78" s="216">
        <v>0</v>
      </c>
      <c r="M78" s="218">
        <v>0</v>
      </c>
      <c r="N78" s="217">
        <v>0</v>
      </c>
      <c r="O78" s="216">
        <f t="shared" si="17"/>
        <v>0</v>
      </c>
      <c r="P78" s="215">
        <v>0</v>
      </c>
      <c r="Q78" s="215">
        <v>0</v>
      </c>
      <c r="R78" s="215">
        <v>0</v>
      </c>
      <c r="S78" s="218">
        <v>0</v>
      </c>
      <c r="T78" s="216">
        <f t="shared" si="18"/>
        <v>0</v>
      </c>
      <c r="U78" s="217">
        <v>0</v>
      </c>
      <c r="V78" s="217">
        <v>0</v>
      </c>
      <c r="W78" s="217">
        <v>0</v>
      </c>
      <c r="X78" s="217">
        <v>0</v>
      </c>
      <c r="Y78" s="219">
        <f t="shared" si="19"/>
        <v>0</v>
      </c>
      <c r="Z78" s="219">
        <v>0</v>
      </c>
      <c r="AA78" s="219">
        <v>0</v>
      </c>
      <c r="AB78" s="219">
        <v>0</v>
      </c>
      <c r="AC78" s="219">
        <v>0</v>
      </c>
      <c r="AD78" s="219">
        <v>0</v>
      </c>
      <c r="AE78" s="219">
        <v>0</v>
      </c>
      <c r="AF78" s="216">
        <v>0</v>
      </c>
      <c r="AG78" s="220">
        <f t="shared" si="20"/>
        <v>1500000</v>
      </c>
      <c r="AH78" s="215">
        <f t="shared" si="21"/>
        <v>1500000</v>
      </c>
      <c r="AI78" s="219">
        <f t="shared" si="22"/>
        <v>1500000</v>
      </c>
      <c r="AJ78" s="216">
        <v>1500000</v>
      </c>
      <c r="AK78" s="216">
        <v>0</v>
      </c>
      <c r="AL78" s="216">
        <v>0</v>
      </c>
      <c r="AM78" s="216">
        <v>0</v>
      </c>
      <c r="AN78" s="219">
        <f t="shared" si="23"/>
        <v>0</v>
      </c>
      <c r="AO78" s="215">
        <v>0</v>
      </c>
      <c r="AP78" s="215">
        <v>0</v>
      </c>
      <c r="AQ78" s="215">
        <v>0</v>
      </c>
      <c r="AR78" s="215">
        <v>0</v>
      </c>
      <c r="AS78" s="219">
        <f t="shared" si="24"/>
        <v>0</v>
      </c>
      <c r="AT78" s="217">
        <v>0</v>
      </c>
      <c r="AU78" s="217">
        <v>0</v>
      </c>
      <c r="AV78" s="217">
        <v>0</v>
      </c>
      <c r="AW78" s="217">
        <v>0</v>
      </c>
      <c r="AX78" s="219">
        <f t="shared" si="25"/>
        <v>0</v>
      </c>
      <c r="AY78" s="219">
        <v>0</v>
      </c>
      <c r="AZ78" s="219">
        <v>0</v>
      </c>
      <c r="BA78" s="219">
        <v>0</v>
      </c>
      <c r="BB78" s="219">
        <v>0</v>
      </c>
      <c r="BC78" s="219">
        <v>0</v>
      </c>
      <c r="BD78" s="219">
        <v>0</v>
      </c>
      <c r="BE78" s="216">
        <v>0</v>
      </c>
    </row>
    <row r="79" ht="20.1" customHeight="1" spans="1:57">
      <c r="A79" s="211">
        <v>72</v>
      </c>
      <c r="B79" s="224" t="s">
        <v>48</v>
      </c>
      <c r="C79" s="224" t="s">
        <v>49</v>
      </c>
      <c r="D79" s="231">
        <v>2016</v>
      </c>
      <c r="E79" s="233" t="s">
        <v>123</v>
      </c>
      <c r="F79" s="212" t="s">
        <v>51</v>
      </c>
      <c r="G79" s="212" t="s">
        <v>51</v>
      </c>
      <c r="H79" s="214">
        <f t="shared" si="14"/>
        <v>5238200</v>
      </c>
      <c r="I79" s="215">
        <f t="shared" si="15"/>
        <v>5238200</v>
      </c>
      <c r="J79" s="216">
        <f t="shared" si="16"/>
        <v>0</v>
      </c>
      <c r="K79" s="217">
        <v>0</v>
      </c>
      <c r="L79" s="216">
        <v>0</v>
      </c>
      <c r="M79" s="218">
        <v>0</v>
      </c>
      <c r="N79" s="217">
        <v>0</v>
      </c>
      <c r="O79" s="216">
        <f t="shared" si="17"/>
        <v>5238200</v>
      </c>
      <c r="P79" s="215">
        <v>0</v>
      </c>
      <c r="Q79" s="219">
        <v>5238200</v>
      </c>
      <c r="R79" s="215">
        <v>0</v>
      </c>
      <c r="S79" s="218">
        <v>0</v>
      </c>
      <c r="T79" s="216">
        <f t="shared" si="18"/>
        <v>0</v>
      </c>
      <c r="U79" s="216">
        <v>0</v>
      </c>
      <c r="V79" s="216">
        <v>0</v>
      </c>
      <c r="W79" s="216">
        <v>0</v>
      </c>
      <c r="X79" s="216">
        <v>0</v>
      </c>
      <c r="Y79" s="219">
        <f t="shared" si="19"/>
        <v>0</v>
      </c>
      <c r="Z79" s="219">
        <v>0</v>
      </c>
      <c r="AA79" s="219">
        <v>0</v>
      </c>
      <c r="AB79" s="219">
        <v>0</v>
      </c>
      <c r="AC79" s="219">
        <v>0</v>
      </c>
      <c r="AD79" s="219">
        <v>0</v>
      </c>
      <c r="AE79" s="219">
        <v>0</v>
      </c>
      <c r="AF79" s="216">
        <v>0</v>
      </c>
      <c r="AG79" s="220">
        <f t="shared" si="20"/>
        <v>2248219</v>
      </c>
      <c r="AH79" s="215">
        <f t="shared" si="21"/>
        <v>2248219</v>
      </c>
      <c r="AI79" s="219">
        <f t="shared" si="22"/>
        <v>0</v>
      </c>
      <c r="AJ79" s="234">
        <v>0</v>
      </c>
      <c r="AK79" s="219">
        <v>0</v>
      </c>
      <c r="AL79" s="219">
        <v>0</v>
      </c>
      <c r="AM79" s="219">
        <v>0</v>
      </c>
      <c r="AN79" s="219">
        <f t="shared" si="23"/>
        <v>2248219</v>
      </c>
      <c r="AO79" s="219">
        <v>0</v>
      </c>
      <c r="AP79" s="219">
        <v>2248219</v>
      </c>
      <c r="AQ79" s="219">
        <v>0</v>
      </c>
      <c r="AR79" s="219">
        <v>0</v>
      </c>
      <c r="AS79" s="219">
        <f t="shared" si="24"/>
        <v>0</v>
      </c>
      <c r="AT79" s="219">
        <v>0</v>
      </c>
      <c r="AU79" s="219">
        <v>0</v>
      </c>
      <c r="AV79" s="219">
        <v>0</v>
      </c>
      <c r="AW79" s="219">
        <v>0</v>
      </c>
      <c r="AX79" s="219">
        <f t="shared" si="25"/>
        <v>0</v>
      </c>
      <c r="AY79" s="219">
        <v>0</v>
      </c>
      <c r="AZ79" s="219">
        <v>0</v>
      </c>
      <c r="BA79" s="219">
        <v>0</v>
      </c>
      <c r="BB79" s="219">
        <v>0</v>
      </c>
      <c r="BC79" s="219">
        <v>0</v>
      </c>
      <c r="BD79" s="219">
        <v>0</v>
      </c>
      <c r="BE79" s="219">
        <v>0</v>
      </c>
    </row>
    <row r="80" ht="20.1" customHeight="1" spans="1:57">
      <c r="A80" s="211">
        <v>73</v>
      </c>
      <c r="B80" s="212" t="s">
        <v>48</v>
      </c>
      <c r="C80" s="212" t="s">
        <v>49</v>
      </c>
      <c r="D80" s="213">
        <v>2016</v>
      </c>
      <c r="E80" s="235" t="s">
        <v>124</v>
      </c>
      <c r="F80" s="212" t="s">
        <v>51</v>
      </c>
      <c r="G80" s="212" t="s">
        <v>51</v>
      </c>
      <c r="H80" s="214">
        <f t="shared" si="14"/>
        <v>1562400</v>
      </c>
      <c r="I80" s="215">
        <f t="shared" si="15"/>
        <v>1562400</v>
      </c>
      <c r="J80" s="216">
        <f t="shared" si="16"/>
        <v>0</v>
      </c>
      <c r="K80" s="217">
        <v>0</v>
      </c>
      <c r="L80" s="216">
        <v>0</v>
      </c>
      <c r="M80" s="218">
        <v>0</v>
      </c>
      <c r="N80" s="217">
        <v>0</v>
      </c>
      <c r="O80" s="216">
        <f t="shared" si="17"/>
        <v>1562400</v>
      </c>
      <c r="P80" s="215">
        <v>812400</v>
      </c>
      <c r="Q80" s="215">
        <v>0</v>
      </c>
      <c r="R80" s="215">
        <v>750000</v>
      </c>
      <c r="S80" s="218">
        <v>0</v>
      </c>
      <c r="T80" s="216">
        <f t="shared" si="18"/>
        <v>0</v>
      </c>
      <c r="U80" s="217">
        <v>0</v>
      </c>
      <c r="V80" s="217">
        <v>0</v>
      </c>
      <c r="W80" s="217">
        <v>0</v>
      </c>
      <c r="X80" s="217">
        <v>0</v>
      </c>
      <c r="Y80" s="219">
        <f t="shared" si="19"/>
        <v>0</v>
      </c>
      <c r="Z80" s="215">
        <v>0</v>
      </c>
      <c r="AA80" s="215">
        <v>0</v>
      </c>
      <c r="AB80" s="215">
        <v>0</v>
      </c>
      <c r="AC80" s="215">
        <v>0</v>
      </c>
      <c r="AD80" s="215">
        <v>0</v>
      </c>
      <c r="AE80" s="215">
        <v>0</v>
      </c>
      <c r="AF80" s="217">
        <v>0</v>
      </c>
      <c r="AG80" s="220">
        <f t="shared" si="20"/>
        <v>1429400</v>
      </c>
      <c r="AH80" s="215">
        <f t="shared" si="21"/>
        <v>1429400</v>
      </c>
      <c r="AI80" s="219">
        <f t="shared" si="22"/>
        <v>0</v>
      </c>
      <c r="AJ80" s="220">
        <v>0</v>
      </c>
      <c r="AK80" s="215">
        <v>0</v>
      </c>
      <c r="AL80" s="215">
        <v>0</v>
      </c>
      <c r="AM80" s="215">
        <v>0</v>
      </c>
      <c r="AN80" s="219">
        <f t="shared" si="23"/>
        <v>1429400</v>
      </c>
      <c r="AO80" s="215">
        <v>812400</v>
      </c>
      <c r="AP80" s="215">
        <v>0</v>
      </c>
      <c r="AQ80" s="215">
        <v>617000</v>
      </c>
      <c r="AR80" s="215">
        <v>0</v>
      </c>
      <c r="AS80" s="219">
        <f t="shared" si="24"/>
        <v>0</v>
      </c>
      <c r="AT80" s="215">
        <v>0</v>
      </c>
      <c r="AU80" s="215">
        <v>0</v>
      </c>
      <c r="AV80" s="215">
        <v>0</v>
      </c>
      <c r="AW80" s="215">
        <v>0</v>
      </c>
      <c r="AX80" s="219">
        <f t="shared" si="25"/>
        <v>0</v>
      </c>
      <c r="AY80" s="215">
        <v>0</v>
      </c>
      <c r="AZ80" s="215">
        <v>0</v>
      </c>
      <c r="BA80" s="215">
        <v>0</v>
      </c>
      <c r="BB80" s="215">
        <v>0</v>
      </c>
      <c r="BC80" s="215">
        <v>0</v>
      </c>
      <c r="BD80" s="215">
        <v>0</v>
      </c>
      <c r="BE80" s="215">
        <v>0</v>
      </c>
    </row>
    <row r="81" ht="20.1" customHeight="1" spans="1:58">
      <c r="A81" s="211">
        <v>74</v>
      </c>
      <c r="B81" s="212" t="s">
        <v>48</v>
      </c>
      <c r="C81" s="212" t="s">
        <v>49</v>
      </c>
      <c r="D81" s="232">
        <v>2016</v>
      </c>
      <c r="E81" s="232" t="s">
        <v>125</v>
      </c>
      <c r="F81" s="212" t="s">
        <v>51</v>
      </c>
      <c r="G81" s="212" t="s">
        <v>51</v>
      </c>
      <c r="H81" s="214">
        <f t="shared" si="14"/>
        <v>1436600</v>
      </c>
      <c r="I81" s="215">
        <f t="shared" si="15"/>
        <v>1436600</v>
      </c>
      <c r="J81" s="216">
        <f t="shared" si="16"/>
        <v>0</v>
      </c>
      <c r="K81" s="217">
        <v>0</v>
      </c>
      <c r="L81" s="216">
        <v>0</v>
      </c>
      <c r="M81" s="218">
        <v>0</v>
      </c>
      <c r="N81" s="217">
        <v>0</v>
      </c>
      <c r="O81" s="216">
        <f t="shared" si="17"/>
        <v>1436600</v>
      </c>
      <c r="P81" s="215">
        <v>1436600</v>
      </c>
      <c r="Q81" s="215">
        <v>0</v>
      </c>
      <c r="R81" s="215">
        <v>0</v>
      </c>
      <c r="S81" s="218">
        <v>0</v>
      </c>
      <c r="T81" s="216">
        <f t="shared" si="18"/>
        <v>0</v>
      </c>
      <c r="U81" s="217">
        <v>0</v>
      </c>
      <c r="V81" s="217">
        <v>0</v>
      </c>
      <c r="W81" s="217">
        <v>0</v>
      </c>
      <c r="X81" s="217">
        <v>0</v>
      </c>
      <c r="Y81" s="219">
        <f t="shared" si="19"/>
        <v>0</v>
      </c>
      <c r="Z81" s="215">
        <v>0</v>
      </c>
      <c r="AA81" s="215">
        <v>0</v>
      </c>
      <c r="AB81" s="215">
        <v>0</v>
      </c>
      <c r="AC81" s="215">
        <v>0</v>
      </c>
      <c r="AD81" s="215">
        <v>0</v>
      </c>
      <c r="AE81" s="215">
        <v>0</v>
      </c>
      <c r="AF81" s="217">
        <v>0</v>
      </c>
      <c r="AG81" s="220">
        <f t="shared" si="20"/>
        <v>1436600</v>
      </c>
      <c r="AH81" s="215">
        <f t="shared" si="21"/>
        <v>1436600</v>
      </c>
      <c r="AI81" s="219">
        <f t="shared" si="22"/>
        <v>0</v>
      </c>
      <c r="AJ81" s="220">
        <v>0</v>
      </c>
      <c r="AK81" s="215">
        <v>0</v>
      </c>
      <c r="AL81" s="215">
        <v>0</v>
      </c>
      <c r="AM81" s="215">
        <v>0</v>
      </c>
      <c r="AN81" s="219">
        <f t="shared" si="23"/>
        <v>1436600</v>
      </c>
      <c r="AO81" s="215">
        <v>1436600</v>
      </c>
      <c r="AP81" s="215">
        <v>0</v>
      </c>
      <c r="AQ81" s="215">
        <v>0</v>
      </c>
      <c r="AR81" s="215">
        <v>0</v>
      </c>
      <c r="AS81" s="219">
        <f t="shared" si="24"/>
        <v>0</v>
      </c>
      <c r="AT81" s="215">
        <v>0</v>
      </c>
      <c r="AU81" s="215">
        <v>0</v>
      </c>
      <c r="AV81" s="215">
        <v>0</v>
      </c>
      <c r="AW81" s="215">
        <v>0</v>
      </c>
      <c r="AX81" s="219">
        <f t="shared" si="25"/>
        <v>0</v>
      </c>
      <c r="AY81" s="215">
        <v>0</v>
      </c>
      <c r="AZ81" s="215">
        <v>0</v>
      </c>
      <c r="BA81" s="215">
        <v>0</v>
      </c>
      <c r="BB81" s="215">
        <v>0</v>
      </c>
      <c r="BC81" s="215">
        <v>0</v>
      </c>
      <c r="BD81" s="215">
        <v>0</v>
      </c>
      <c r="BE81" s="215">
        <v>0</v>
      </c>
    </row>
    <row r="82" ht="20.1" customHeight="1" spans="1:58">
      <c r="A82" s="211">
        <v>75</v>
      </c>
      <c r="B82" s="224" t="s">
        <v>48</v>
      </c>
      <c r="C82" s="224" t="s">
        <v>49</v>
      </c>
      <c r="D82" s="225">
        <v>2016</v>
      </c>
      <c r="E82" s="224" t="s">
        <v>126</v>
      </c>
      <c r="F82" s="212" t="s">
        <v>51</v>
      </c>
      <c r="G82" s="212" t="s">
        <v>51</v>
      </c>
      <c r="H82" s="214">
        <f t="shared" si="14"/>
        <v>1000000</v>
      </c>
      <c r="I82" s="215">
        <f t="shared" si="15"/>
        <v>1000000</v>
      </c>
      <c r="J82" s="216">
        <f t="shared" si="16"/>
        <v>0</v>
      </c>
      <c r="K82" s="217">
        <v>0</v>
      </c>
      <c r="L82" s="216">
        <v>0</v>
      </c>
      <c r="M82" s="218">
        <v>0</v>
      </c>
      <c r="N82" s="217">
        <v>0</v>
      </c>
      <c r="O82" s="216">
        <f t="shared" si="17"/>
        <v>1000000</v>
      </c>
      <c r="P82" s="219">
        <v>1000000</v>
      </c>
      <c r="Q82" s="215">
        <v>0</v>
      </c>
      <c r="R82" s="215">
        <v>0</v>
      </c>
      <c r="S82" s="218">
        <v>0</v>
      </c>
      <c r="T82" s="216">
        <f t="shared" si="18"/>
        <v>0</v>
      </c>
      <c r="U82" s="216">
        <v>0</v>
      </c>
      <c r="V82" s="216">
        <v>0</v>
      </c>
      <c r="W82" s="216">
        <v>0</v>
      </c>
      <c r="X82" s="216">
        <v>0</v>
      </c>
      <c r="Y82" s="219">
        <f t="shared" si="19"/>
        <v>0</v>
      </c>
      <c r="Z82" s="219">
        <v>0</v>
      </c>
      <c r="AA82" s="219">
        <v>0</v>
      </c>
      <c r="AB82" s="219">
        <v>0</v>
      </c>
      <c r="AC82" s="219">
        <v>0</v>
      </c>
      <c r="AD82" s="219">
        <v>0</v>
      </c>
      <c r="AE82" s="219">
        <v>0</v>
      </c>
      <c r="AF82" s="216">
        <v>0</v>
      </c>
      <c r="AG82" s="220">
        <f t="shared" si="20"/>
        <v>999560</v>
      </c>
      <c r="AH82" s="215">
        <f t="shared" si="21"/>
        <v>999560</v>
      </c>
      <c r="AI82" s="219">
        <f t="shared" si="22"/>
        <v>0</v>
      </c>
      <c r="AJ82" s="234">
        <v>0</v>
      </c>
      <c r="AK82" s="219">
        <v>0</v>
      </c>
      <c r="AL82" s="219">
        <v>0</v>
      </c>
      <c r="AM82" s="219">
        <v>0</v>
      </c>
      <c r="AN82" s="219">
        <f t="shared" si="23"/>
        <v>999560</v>
      </c>
      <c r="AO82" s="219">
        <v>999560</v>
      </c>
      <c r="AP82" s="219">
        <v>0</v>
      </c>
      <c r="AQ82" s="219">
        <v>0</v>
      </c>
      <c r="AR82" s="219">
        <v>0</v>
      </c>
      <c r="AS82" s="219">
        <f t="shared" si="24"/>
        <v>0</v>
      </c>
      <c r="AT82" s="219">
        <v>0</v>
      </c>
      <c r="AU82" s="219">
        <v>0</v>
      </c>
      <c r="AV82" s="219">
        <v>0</v>
      </c>
      <c r="AW82" s="219">
        <v>0</v>
      </c>
      <c r="AX82" s="219">
        <f t="shared" si="25"/>
        <v>0</v>
      </c>
      <c r="AY82" s="219">
        <v>0</v>
      </c>
      <c r="AZ82" s="219">
        <v>0</v>
      </c>
      <c r="BA82" s="219">
        <v>0</v>
      </c>
      <c r="BB82" s="219">
        <v>0</v>
      </c>
      <c r="BC82" s="219">
        <v>0</v>
      </c>
      <c r="BD82" s="219">
        <v>0</v>
      </c>
      <c r="BE82" s="219">
        <v>0</v>
      </c>
    </row>
    <row r="83" ht="20.1" customHeight="1" spans="1:58">
      <c r="A83" s="211">
        <v>76</v>
      </c>
      <c r="B83" s="212" t="s">
        <v>48</v>
      </c>
      <c r="C83" s="212" t="s">
        <v>49</v>
      </c>
      <c r="D83" s="213">
        <v>2016</v>
      </c>
      <c r="E83" s="213" t="s">
        <v>127</v>
      </c>
      <c r="F83" s="212" t="s">
        <v>51</v>
      </c>
      <c r="G83" s="212" t="s">
        <v>51</v>
      </c>
      <c r="H83" s="214">
        <f t="shared" si="14"/>
        <v>714700</v>
      </c>
      <c r="I83" s="215">
        <f t="shared" si="15"/>
        <v>714700</v>
      </c>
      <c r="J83" s="216">
        <f t="shared" si="16"/>
        <v>0</v>
      </c>
      <c r="K83" s="217">
        <v>0</v>
      </c>
      <c r="L83" s="216">
        <v>0</v>
      </c>
      <c r="M83" s="218">
        <v>0</v>
      </c>
      <c r="N83" s="217">
        <v>0</v>
      </c>
      <c r="O83" s="216">
        <f t="shared" si="17"/>
        <v>714700</v>
      </c>
      <c r="P83" s="215">
        <v>0</v>
      </c>
      <c r="Q83" s="215">
        <v>0</v>
      </c>
      <c r="R83" s="215">
        <v>714700</v>
      </c>
      <c r="S83" s="218">
        <v>0</v>
      </c>
      <c r="T83" s="216">
        <f t="shared" si="18"/>
        <v>0</v>
      </c>
      <c r="U83" s="217">
        <v>0</v>
      </c>
      <c r="V83" s="217">
        <v>0</v>
      </c>
      <c r="W83" s="217">
        <v>0</v>
      </c>
      <c r="X83" s="217">
        <v>0</v>
      </c>
      <c r="Y83" s="219">
        <f t="shared" si="19"/>
        <v>0</v>
      </c>
      <c r="Z83" s="215">
        <v>0</v>
      </c>
      <c r="AA83" s="215">
        <v>0</v>
      </c>
      <c r="AB83" s="215">
        <v>0</v>
      </c>
      <c r="AC83" s="215">
        <v>0</v>
      </c>
      <c r="AD83" s="215">
        <v>0</v>
      </c>
      <c r="AE83" s="215">
        <v>0</v>
      </c>
      <c r="AF83" s="217">
        <v>0</v>
      </c>
      <c r="AG83" s="220">
        <f t="shared" si="20"/>
        <v>714700</v>
      </c>
      <c r="AH83" s="215">
        <f t="shared" si="21"/>
        <v>714700</v>
      </c>
      <c r="AI83" s="219">
        <f t="shared" si="22"/>
        <v>0</v>
      </c>
      <c r="AJ83" s="220">
        <v>0</v>
      </c>
      <c r="AK83" s="215">
        <v>0</v>
      </c>
      <c r="AL83" s="215">
        <v>0</v>
      </c>
      <c r="AM83" s="215">
        <v>0</v>
      </c>
      <c r="AN83" s="219">
        <f t="shared" si="23"/>
        <v>714700</v>
      </c>
      <c r="AO83" s="215">
        <v>0</v>
      </c>
      <c r="AP83" s="215">
        <v>0</v>
      </c>
      <c r="AQ83" s="215">
        <v>714700</v>
      </c>
      <c r="AR83" s="215">
        <v>0</v>
      </c>
      <c r="AS83" s="219">
        <f t="shared" si="24"/>
        <v>0</v>
      </c>
      <c r="AT83" s="215">
        <v>0</v>
      </c>
      <c r="AU83" s="215">
        <v>0</v>
      </c>
      <c r="AV83" s="215">
        <v>0</v>
      </c>
      <c r="AW83" s="215">
        <v>0</v>
      </c>
      <c r="AX83" s="219">
        <f t="shared" si="25"/>
        <v>0</v>
      </c>
      <c r="AY83" s="215">
        <v>0</v>
      </c>
      <c r="AZ83" s="215">
        <v>0</v>
      </c>
      <c r="BA83" s="215">
        <v>0</v>
      </c>
      <c r="BB83" s="215">
        <v>0</v>
      </c>
      <c r="BC83" s="215">
        <v>0</v>
      </c>
      <c r="BD83" s="215">
        <v>0</v>
      </c>
      <c r="BE83" s="215">
        <v>0</v>
      </c>
      <c r="BF83" t="s">
        <v>128</v>
      </c>
    </row>
    <row r="84" ht="20.1" customHeight="1" spans="1:58">
      <c r="A84" s="211">
        <v>77</v>
      </c>
      <c r="B84" s="224" t="s">
        <v>48</v>
      </c>
      <c r="C84" s="224" t="s">
        <v>49</v>
      </c>
      <c r="D84" s="225">
        <v>2016</v>
      </c>
      <c r="E84" s="224" t="s">
        <v>129</v>
      </c>
      <c r="F84" s="212" t="s">
        <v>51</v>
      </c>
      <c r="G84" s="212" t="s">
        <v>51</v>
      </c>
      <c r="H84" s="214">
        <f t="shared" si="14"/>
        <v>1200000</v>
      </c>
      <c r="I84" s="215">
        <f t="shared" si="15"/>
        <v>1200000</v>
      </c>
      <c r="J84" s="216">
        <f t="shared" si="16"/>
        <v>0</v>
      </c>
      <c r="K84" s="217">
        <v>0</v>
      </c>
      <c r="L84" s="216">
        <v>0</v>
      </c>
      <c r="M84" s="218">
        <v>0</v>
      </c>
      <c r="N84" s="217">
        <v>0</v>
      </c>
      <c r="O84" s="216">
        <f t="shared" si="17"/>
        <v>1200000</v>
      </c>
      <c r="P84" s="219">
        <v>1200000</v>
      </c>
      <c r="Q84" s="215">
        <v>0</v>
      </c>
      <c r="R84" s="215">
        <v>0</v>
      </c>
      <c r="S84" s="218">
        <v>0</v>
      </c>
      <c r="T84" s="216">
        <f t="shared" si="18"/>
        <v>0</v>
      </c>
      <c r="U84" s="216">
        <v>0</v>
      </c>
      <c r="V84" s="216">
        <v>0</v>
      </c>
      <c r="W84" s="216">
        <v>0</v>
      </c>
      <c r="X84" s="216">
        <v>0</v>
      </c>
      <c r="Y84" s="219">
        <f t="shared" si="19"/>
        <v>0</v>
      </c>
      <c r="Z84" s="219">
        <v>0</v>
      </c>
      <c r="AA84" s="219">
        <v>0</v>
      </c>
      <c r="AB84" s="219">
        <v>0</v>
      </c>
      <c r="AC84" s="219">
        <v>0</v>
      </c>
      <c r="AD84" s="219">
        <v>0</v>
      </c>
      <c r="AE84" s="219">
        <v>0</v>
      </c>
      <c r="AF84" s="216">
        <v>0</v>
      </c>
      <c r="AG84" s="220">
        <f t="shared" si="20"/>
        <v>1200000</v>
      </c>
      <c r="AH84" s="215">
        <f t="shared" si="21"/>
        <v>1200000</v>
      </c>
      <c r="AI84" s="219">
        <f t="shared" si="22"/>
        <v>0</v>
      </c>
      <c r="AJ84" s="234">
        <v>0</v>
      </c>
      <c r="AK84" s="219">
        <v>0</v>
      </c>
      <c r="AL84" s="219">
        <v>0</v>
      </c>
      <c r="AM84" s="219">
        <v>0</v>
      </c>
      <c r="AN84" s="219">
        <f t="shared" si="23"/>
        <v>1200000</v>
      </c>
      <c r="AO84" s="215">
        <v>1200000</v>
      </c>
      <c r="AP84" s="219">
        <v>0</v>
      </c>
      <c r="AQ84" s="219">
        <v>0</v>
      </c>
      <c r="AR84" s="219">
        <v>0</v>
      </c>
      <c r="AS84" s="219">
        <f t="shared" si="24"/>
        <v>0</v>
      </c>
      <c r="AT84" s="219">
        <v>0</v>
      </c>
      <c r="AU84" s="219">
        <v>0</v>
      </c>
      <c r="AV84" s="219">
        <v>0</v>
      </c>
      <c r="AW84" s="219">
        <v>0</v>
      </c>
      <c r="AX84" s="219">
        <f t="shared" si="25"/>
        <v>0</v>
      </c>
      <c r="AY84" s="219">
        <v>0</v>
      </c>
      <c r="AZ84" s="219">
        <v>0</v>
      </c>
      <c r="BA84" s="219">
        <v>0</v>
      </c>
      <c r="BB84" s="219">
        <v>0</v>
      </c>
      <c r="BC84" s="219">
        <v>0</v>
      </c>
      <c r="BD84" s="219">
        <v>0</v>
      </c>
      <c r="BE84" s="219">
        <v>0</v>
      </c>
    </row>
    <row r="85" ht="20.1" customHeight="1" spans="1:58">
      <c r="A85" s="211">
        <v>78</v>
      </c>
      <c r="B85" s="212" t="s">
        <v>48</v>
      </c>
      <c r="C85" s="212" t="s">
        <v>49</v>
      </c>
      <c r="D85" s="213">
        <v>2016</v>
      </c>
      <c r="E85" s="235" t="s">
        <v>130</v>
      </c>
      <c r="F85" s="212" t="s">
        <v>51</v>
      </c>
      <c r="G85" s="212" t="s">
        <v>51</v>
      </c>
      <c r="H85" s="214">
        <f t="shared" si="14"/>
        <v>238200</v>
      </c>
      <c r="I85" s="215">
        <f t="shared" si="15"/>
        <v>238200</v>
      </c>
      <c r="J85" s="216">
        <f t="shared" si="16"/>
        <v>0</v>
      </c>
      <c r="K85" s="217">
        <v>0</v>
      </c>
      <c r="L85" s="216">
        <v>0</v>
      </c>
      <c r="M85" s="218">
        <v>0</v>
      </c>
      <c r="N85" s="217">
        <v>0</v>
      </c>
      <c r="O85" s="216">
        <f t="shared" si="17"/>
        <v>238200</v>
      </c>
      <c r="P85" s="215">
        <v>238200</v>
      </c>
      <c r="Q85" s="215">
        <v>0</v>
      </c>
      <c r="R85" s="215">
        <v>0</v>
      </c>
      <c r="S85" s="218">
        <v>0</v>
      </c>
      <c r="T85" s="216">
        <f t="shared" si="18"/>
        <v>0</v>
      </c>
      <c r="U85" s="217">
        <v>0</v>
      </c>
      <c r="V85" s="217">
        <v>0</v>
      </c>
      <c r="W85" s="217">
        <v>0</v>
      </c>
      <c r="X85" s="217">
        <v>0</v>
      </c>
      <c r="Y85" s="219">
        <f t="shared" si="19"/>
        <v>0</v>
      </c>
      <c r="Z85" s="215">
        <v>0</v>
      </c>
      <c r="AA85" s="215">
        <v>0</v>
      </c>
      <c r="AB85" s="215">
        <v>0</v>
      </c>
      <c r="AC85" s="215">
        <v>0</v>
      </c>
      <c r="AD85" s="215">
        <v>0</v>
      </c>
      <c r="AE85" s="215">
        <v>0</v>
      </c>
      <c r="AF85" s="217">
        <v>0</v>
      </c>
      <c r="AG85" s="220">
        <f t="shared" si="20"/>
        <v>238200</v>
      </c>
      <c r="AH85" s="215">
        <f t="shared" si="21"/>
        <v>238200</v>
      </c>
      <c r="AI85" s="219">
        <f t="shared" si="22"/>
        <v>0</v>
      </c>
      <c r="AJ85" s="220">
        <v>0</v>
      </c>
      <c r="AK85" s="215">
        <v>0</v>
      </c>
      <c r="AL85" s="215">
        <v>0</v>
      </c>
      <c r="AM85" s="215">
        <v>0</v>
      </c>
      <c r="AN85" s="219">
        <f t="shared" si="23"/>
        <v>238200</v>
      </c>
      <c r="AO85" s="215">
        <v>238200</v>
      </c>
      <c r="AP85" s="215">
        <v>0</v>
      </c>
      <c r="AQ85" s="215">
        <v>0</v>
      </c>
      <c r="AR85" s="215">
        <v>0</v>
      </c>
      <c r="AS85" s="219">
        <f t="shared" si="24"/>
        <v>0</v>
      </c>
      <c r="AT85" s="215">
        <v>0</v>
      </c>
      <c r="AU85" s="215">
        <v>0</v>
      </c>
      <c r="AV85" s="215">
        <v>0</v>
      </c>
      <c r="AW85" s="215">
        <v>0</v>
      </c>
      <c r="AX85" s="219">
        <f t="shared" si="25"/>
        <v>0</v>
      </c>
      <c r="AY85" s="215">
        <v>0</v>
      </c>
      <c r="AZ85" s="215">
        <v>0</v>
      </c>
      <c r="BA85" s="215">
        <v>0</v>
      </c>
      <c r="BB85" s="215">
        <v>0</v>
      </c>
      <c r="BC85" s="215">
        <v>0</v>
      </c>
      <c r="BD85" s="215">
        <v>0</v>
      </c>
      <c r="BE85" s="215">
        <v>0</v>
      </c>
      <c r="BF85" t="s">
        <v>128</v>
      </c>
    </row>
    <row r="86" ht="20.1" customHeight="1" spans="1:58">
      <c r="A86" s="211">
        <v>79</v>
      </c>
      <c r="B86" s="212" t="s">
        <v>48</v>
      </c>
      <c r="C86" s="212" t="s">
        <v>49</v>
      </c>
      <c r="D86" s="213">
        <v>2016</v>
      </c>
      <c r="E86" s="235" t="s">
        <v>131</v>
      </c>
      <c r="F86" s="212" t="s">
        <v>51</v>
      </c>
      <c r="G86" s="212" t="s">
        <v>51</v>
      </c>
      <c r="H86" s="214">
        <f t="shared" si="14"/>
        <v>506900</v>
      </c>
      <c r="I86" s="215">
        <f t="shared" si="15"/>
        <v>506900</v>
      </c>
      <c r="J86" s="216">
        <f t="shared" si="16"/>
        <v>0</v>
      </c>
      <c r="K86" s="217">
        <v>0</v>
      </c>
      <c r="L86" s="216">
        <v>0</v>
      </c>
      <c r="M86" s="218">
        <v>0</v>
      </c>
      <c r="N86" s="217">
        <v>0</v>
      </c>
      <c r="O86" s="216">
        <f t="shared" si="17"/>
        <v>506900</v>
      </c>
      <c r="P86" s="215">
        <v>506900</v>
      </c>
      <c r="Q86" s="215">
        <v>0</v>
      </c>
      <c r="R86" s="215">
        <v>0</v>
      </c>
      <c r="S86" s="218">
        <v>0</v>
      </c>
      <c r="T86" s="216">
        <f t="shared" si="18"/>
        <v>0</v>
      </c>
      <c r="U86" s="217">
        <v>0</v>
      </c>
      <c r="V86" s="217">
        <v>0</v>
      </c>
      <c r="W86" s="217">
        <v>0</v>
      </c>
      <c r="X86" s="217">
        <v>0</v>
      </c>
      <c r="Y86" s="219">
        <f t="shared" si="19"/>
        <v>0</v>
      </c>
      <c r="Z86" s="215">
        <v>0</v>
      </c>
      <c r="AA86" s="215">
        <v>0</v>
      </c>
      <c r="AB86" s="215">
        <v>0</v>
      </c>
      <c r="AC86" s="215">
        <v>0</v>
      </c>
      <c r="AD86" s="215">
        <v>0</v>
      </c>
      <c r="AE86" s="215">
        <v>0</v>
      </c>
      <c r="AF86" s="217">
        <v>0</v>
      </c>
      <c r="AG86" s="220">
        <f t="shared" si="20"/>
        <v>506900</v>
      </c>
      <c r="AH86" s="215">
        <f t="shared" si="21"/>
        <v>506900</v>
      </c>
      <c r="AI86" s="219">
        <f t="shared" si="22"/>
        <v>0</v>
      </c>
      <c r="AJ86" s="215">
        <v>0</v>
      </c>
      <c r="AK86" s="215">
        <v>0</v>
      </c>
      <c r="AL86" s="215">
        <v>0</v>
      </c>
      <c r="AM86" s="215">
        <v>0</v>
      </c>
      <c r="AN86" s="219">
        <f t="shared" si="23"/>
        <v>506900</v>
      </c>
      <c r="AO86" s="215">
        <v>506900</v>
      </c>
      <c r="AP86" s="215">
        <v>0</v>
      </c>
      <c r="AQ86" s="236">
        <v>0</v>
      </c>
      <c r="AR86" s="236">
        <v>0</v>
      </c>
      <c r="AS86" s="219">
        <f t="shared" si="24"/>
        <v>0</v>
      </c>
      <c r="AT86" s="217">
        <v>0</v>
      </c>
      <c r="AU86" s="217">
        <v>0</v>
      </c>
      <c r="AV86" s="217">
        <v>0</v>
      </c>
      <c r="AW86" s="217">
        <v>0</v>
      </c>
      <c r="AX86" s="219">
        <f t="shared" si="25"/>
        <v>0</v>
      </c>
      <c r="AY86" s="215">
        <v>0</v>
      </c>
      <c r="AZ86" s="215">
        <v>0</v>
      </c>
      <c r="BA86" s="215">
        <v>0</v>
      </c>
      <c r="BB86" s="215">
        <v>0</v>
      </c>
      <c r="BC86" s="215">
        <v>0</v>
      </c>
      <c r="BD86" s="215">
        <v>0</v>
      </c>
      <c r="BE86" s="217">
        <v>0</v>
      </c>
    </row>
    <row r="87" ht="20.1" customHeight="1" spans="1:58">
      <c r="A87" s="211">
        <v>80</v>
      </c>
      <c r="B87" s="212" t="s">
        <v>48</v>
      </c>
      <c r="C87" s="212" t="s">
        <v>49</v>
      </c>
      <c r="D87" s="213">
        <v>2016</v>
      </c>
      <c r="E87" s="213" t="s">
        <v>132</v>
      </c>
      <c r="F87" s="212" t="s">
        <v>51</v>
      </c>
      <c r="G87" s="212" t="s">
        <v>51</v>
      </c>
      <c r="H87" s="214">
        <f t="shared" si="14"/>
        <v>1108600</v>
      </c>
      <c r="I87" s="215">
        <f t="shared" si="15"/>
        <v>1108600</v>
      </c>
      <c r="J87" s="216">
        <f t="shared" si="16"/>
        <v>0</v>
      </c>
      <c r="K87" s="217">
        <v>0</v>
      </c>
      <c r="L87" s="216">
        <v>0</v>
      </c>
      <c r="M87" s="218">
        <v>0</v>
      </c>
      <c r="N87" s="217">
        <v>0</v>
      </c>
      <c r="O87" s="216">
        <f t="shared" si="17"/>
        <v>1108600</v>
      </c>
      <c r="P87" s="215">
        <v>1108600</v>
      </c>
      <c r="Q87" s="215">
        <v>0</v>
      </c>
      <c r="R87" s="215">
        <v>0</v>
      </c>
      <c r="S87" s="218">
        <v>0</v>
      </c>
      <c r="T87" s="216">
        <f t="shared" si="18"/>
        <v>0</v>
      </c>
      <c r="U87" s="217">
        <v>0</v>
      </c>
      <c r="V87" s="217">
        <v>0</v>
      </c>
      <c r="W87" s="217">
        <v>0</v>
      </c>
      <c r="X87" s="217">
        <v>0</v>
      </c>
      <c r="Y87" s="219">
        <f t="shared" si="19"/>
        <v>0</v>
      </c>
      <c r="Z87" s="215">
        <v>0</v>
      </c>
      <c r="AA87" s="215">
        <v>0</v>
      </c>
      <c r="AB87" s="215">
        <v>0</v>
      </c>
      <c r="AC87" s="215">
        <v>0</v>
      </c>
      <c r="AD87" s="215">
        <v>0</v>
      </c>
      <c r="AE87" s="215">
        <v>0</v>
      </c>
      <c r="AF87" s="217">
        <v>0</v>
      </c>
      <c r="AG87" s="220">
        <f t="shared" si="20"/>
        <v>1053754.38</v>
      </c>
      <c r="AH87" s="215">
        <f t="shared" si="21"/>
        <v>1053754.38</v>
      </c>
      <c r="AI87" s="219">
        <f t="shared" si="22"/>
        <v>0</v>
      </c>
      <c r="AJ87" s="215">
        <v>0</v>
      </c>
      <c r="AK87" s="215">
        <v>0</v>
      </c>
      <c r="AL87" s="215">
        <v>0</v>
      </c>
      <c r="AM87" s="215">
        <v>0</v>
      </c>
      <c r="AN87" s="219">
        <f t="shared" si="23"/>
        <v>1053754.38</v>
      </c>
      <c r="AO87" s="215">
        <v>1053754.38</v>
      </c>
      <c r="AP87" s="215">
        <v>0</v>
      </c>
      <c r="AQ87" s="215">
        <v>0</v>
      </c>
      <c r="AR87" s="215">
        <v>0</v>
      </c>
      <c r="AS87" s="219">
        <f t="shared" si="24"/>
        <v>0</v>
      </c>
      <c r="AT87" s="215">
        <v>0</v>
      </c>
      <c r="AU87" s="215">
        <v>0</v>
      </c>
      <c r="AV87" s="215">
        <v>0</v>
      </c>
      <c r="AW87" s="215">
        <v>0</v>
      </c>
      <c r="AX87" s="219">
        <f t="shared" si="25"/>
        <v>0</v>
      </c>
      <c r="AY87" s="215">
        <v>0</v>
      </c>
      <c r="AZ87" s="215">
        <v>0</v>
      </c>
      <c r="BA87" s="215">
        <v>0</v>
      </c>
      <c r="BB87" s="215">
        <v>0</v>
      </c>
      <c r="BC87" s="215">
        <v>0</v>
      </c>
      <c r="BD87" s="215">
        <v>0</v>
      </c>
      <c r="BE87" s="215">
        <v>0</v>
      </c>
    </row>
    <row r="88" ht="20.1" customHeight="1" spans="1:58">
      <c r="A88" s="211">
        <v>81</v>
      </c>
      <c r="B88" s="212" t="s">
        <v>48</v>
      </c>
      <c r="C88" s="212" t="s">
        <v>49</v>
      </c>
      <c r="D88" s="213">
        <v>2016</v>
      </c>
      <c r="E88" s="235" t="s">
        <v>133</v>
      </c>
      <c r="F88" s="212" t="s">
        <v>51</v>
      </c>
      <c r="G88" s="212" t="s">
        <v>51</v>
      </c>
      <c r="H88" s="214">
        <f t="shared" si="14"/>
        <v>1053900</v>
      </c>
      <c r="I88" s="215">
        <f t="shared" si="15"/>
        <v>1053900</v>
      </c>
      <c r="J88" s="216">
        <f t="shared" si="16"/>
        <v>0</v>
      </c>
      <c r="K88" s="217">
        <v>0</v>
      </c>
      <c r="L88" s="216">
        <v>0</v>
      </c>
      <c r="M88" s="218">
        <v>0</v>
      </c>
      <c r="N88" s="217">
        <v>0</v>
      </c>
      <c r="O88" s="216">
        <f t="shared" si="17"/>
        <v>1053900</v>
      </c>
      <c r="P88" s="215">
        <v>1053900</v>
      </c>
      <c r="Q88" s="215">
        <v>0</v>
      </c>
      <c r="R88" s="236"/>
      <c r="S88" s="218">
        <v>0</v>
      </c>
      <c r="T88" s="216">
        <f t="shared" si="18"/>
        <v>0</v>
      </c>
      <c r="U88" s="217">
        <v>0</v>
      </c>
      <c r="V88" s="217">
        <v>0</v>
      </c>
      <c r="W88" s="217">
        <v>0</v>
      </c>
      <c r="X88" s="217">
        <v>0</v>
      </c>
      <c r="Y88" s="219">
        <f t="shared" si="19"/>
        <v>0</v>
      </c>
      <c r="Z88" s="215">
        <v>0</v>
      </c>
      <c r="AA88" s="215">
        <v>0</v>
      </c>
      <c r="AB88" s="215">
        <v>0</v>
      </c>
      <c r="AC88" s="215">
        <v>0</v>
      </c>
      <c r="AD88" s="215">
        <v>0</v>
      </c>
      <c r="AE88" s="215">
        <v>0</v>
      </c>
      <c r="AF88" s="217">
        <v>0</v>
      </c>
      <c r="AG88" s="220">
        <f t="shared" si="20"/>
        <v>1053900</v>
      </c>
      <c r="AH88" s="215">
        <f t="shared" si="21"/>
        <v>1053900</v>
      </c>
      <c r="AI88" s="219">
        <f t="shared" si="22"/>
        <v>0</v>
      </c>
      <c r="AJ88" s="220">
        <v>0</v>
      </c>
      <c r="AK88" s="215">
        <v>0</v>
      </c>
      <c r="AL88" s="215">
        <v>0</v>
      </c>
      <c r="AM88" s="215">
        <v>0</v>
      </c>
      <c r="AN88" s="219">
        <f t="shared" si="23"/>
        <v>1053900</v>
      </c>
      <c r="AO88" s="215">
        <v>1053900</v>
      </c>
      <c r="AP88" s="215">
        <v>0</v>
      </c>
      <c r="AQ88" s="215"/>
      <c r="AR88" s="215">
        <v>0</v>
      </c>
      <c r="AS88" s="219">
        <f t="shared" si="24"/>
        <v>0</v>
      </c>
      <c r="AT88" s="215">
        <v>0</v>
      </c>
      <c r="AU88" s="215">
        <v>0</v>
      </c>
      <c r="AV88" s="215">
        <v>0</v>
      </c>
      <c r="AW88" s="215">
        <v>0</v>
      </c>
      <c r="AX88" s="219">
        <f t="shared" si="25"/>
        <v>0</v>
      </c>
      <c r="AY88" s="215">
        <v>0</v>
      </c>
      <c r="AZ88" s="215">
        <v>0</v>
      </c>
      <c r="BA88" s="215">
        <v>0</v>
      </c>
      <c r="BB88" s="215">
        <v>0</v>
      </c>
      <c r="BC88" s="215">
        <v>0</v>
      </c>
      <c r="BD88" s="215">
        <v>0</v>
      </c>
      <c r="BE88" s="215">
        <v>0</v>
      </c>
    </row>
    <row r="89" ht="20.1" customHeight="1" spans="1:58">
      <c r="A89" s="211">
        <v>82</v>
      </c>
      <c r="B89" s="212" t="s">
        <v>48</v>
      </c>
      <c r="C89" s="212" t="s">
        <v>49</v>
      </c>
      <c r="D89" s="213">
        <v>2016</v>
      </c>
      <c r="E89" s="213" t="s">
        <v>134</v>
      </c>
      <c r="F89" s="212" t="s">
        <v>51</v>
      </c>
      <c r="G89" s="212" t="s">
        <v>51</v>
      </c>
      <c r="H89" s="214">
        <f t="shared" si="14"/>
        <v>13440000</v>
      </c>
      <c r="I89" s="215">
        <f t="shared" si="15"/>
        <v>13440000</v>
      </c>
      <c r="J89" s="216">
        <f t="shared" si="16"/>
        <v>0</v>
      </c>
      <c r="K89" s="217">
        <v>0</v>
      </c>
      <c r="L89" s="216">
        <v>0</v>
      </c>
      <c r="M89" s="218">
        <v>0</v>
      </c>
      <c r="N89" s="217">
        <v>0</v>
      </c>
      <c r="O89" s="216">
        <f t="shared" si="17"/>
        <v>13440000</v>
      </c>
      <c r="P89" s="215">
        <v>6720000</v>
      </c>
      <c r="Q89" s="215">
        <v>0</v>
      </c>
      <c r="R89" s="236">
        <v>6720000</v>
      </c>
      <c r="S89" s="218">
        <v>0</v>
      </c>
      <c r="T89" s="216">
        <f t="shared" si="18"/>
        <v>0</v>
      </c>
      <c r="U89" s="217">
        <v>0</v>
      </c>
      <c r="V89" s="217">
        <v>0</v>
      </c>
      <c r="W89" s="217">
        <v>0</v>
      </c>
      <c r="X89" s="217">
        <v>0</v>
      </c>
      <c r="Y89" s="219">
        <f t="shared" si="19"/>
        <v>0</v>
      </c>
      <c r="Z89" s="215">
        <v>0</v>
      </c>
      <c r="AA89" s="215">
        <v>0</v>
      </c>
      <c r="AB89" s="215">
        <v>0</v>
      </c>
      <c r="AC89" s="215">
        <v>0</v>
      </c>
      <c r="AD89" s="215">
        <v>0</v>
      </c>
      <c r="AE89" s="215">
        <v>0</v>
      </c>
      <c r="AF89" s="217">
        <v>0</v>
      </c>
      <c r="AG89" s="220">
        <f t="shared" si="20"/>
        <v>13440000</v>
      </c>
      <c r="AH89" s="215">
        <f t="shared" si="21"/>
        <v>13440000</v>
      </c>
      <c r="AI89" s="219">
        <f t="shared" si="22"/>
        <v>0</v>
      </c>
      <c r="AJ89" s="215">
        <v>0</v>
      </c>
      <c r="AK89" s="215">
        <v>0</v>
      </c>
      <c r="AL89" s="215">
        <v>0</v>
      </c>
      <c r="AM89" s="215">
        <v>0</v>
      </c>
      <c r="AN89" s="219">
        <f t="shared" si="23"/>
        <v>13440000</v>
      </c>
      <c r="AO89" s="215">
        <v>6720000</v>
      </c>
      <c r="AP89" s="215">
        <v>0</v>
      </c>
      <c r="AQ89" s="236">
        <v>6720000</v>
      </c>
      <c r="AR89" s="215">
        <v>0</v>
      </c>
      <c r="AS89" s="219">
        <f t="shared" si="24"/>
        <v>0</v>
      </c>
      <c r="AT89" s="215">
        <v>0</v>
      </c>
      <c r="AU89" s="215">
        <v>0</v>
      </c>
      <c r="AV89" s="215">
        <v>0</v>
      </c>
      <c r="AW89" s="215">
        <v>0</v>
      </c>
      <c r="AX89" s="219">
        <f t="shared" si="25"/>
        <v>0</v>
      </c>
      <c r="AY89" s="215">
        <v>0</v>
      </c>
      <c r="AZ89" s="215">
        <v>0</v>
      </c>
      <c r="BA89" s="215">
        <v>0</v>
      </c>
      <c r="BB89" s="215">
        <v>0</v>
      </c>
      <c r="BC89" s="215">
        <v>0</v>
      </c>
      <c r="BD89" s="215">
        <v>0</v>
      </c>
      <c r="BE89" s="215">
        <v>0</v>
      </c>
    </row>
    <row r="90" ht="20.1" customHeight="1" spans="1:58">
      <c r="A90" s="211">
        <v>83</v>
      </c>
      <c r="B90" s="212" t="s">
        <v>48</v>
      </c>
      <c r="C90" s="212" t="s">
        <v>49</v>
      </c>
      <c r="D90" s="213">
        <v>2016</v>
      </c>
      <c r="E90" s="235" t="s">
        <v>135</v>
      </c>
      <c r="F90" s="212" t="s">
        <v>51</v>
      </c>
      <c r="G90" s="212" t="s">
        <v>51</v>
      </c>
      <c r="H90" s="214">
        <f t="shared" si="14"/>
        <v>125600</v>
      </c>
      <c r="I90" s="215">
        <f t="shared" si="15"/>
        <v>125600</v>
      </c>
      <c r="J90" s="216">
        <f t="shared" si="16"/>
        <v>0</v>
      </c>
      <c r="K90" s="217">
        <v>0</v>
      </c>
      <c r="L90" s="216">
        <v>0</v>
      </c>
      <c r="M90" s="218">
        <v>0</v>
      </c>
      <c r="N90" s="217">
        <v>0</v>
      </c>
      <c r="O90" s="216">
        <f t="shared" si="17"/>
        <v>125600</v>
      </c>
      <c r="P90" s="215">
        <v>125600</v>
      </c>
      <c r="Q90" s="215">
        <v>0</v>
      </c>
      <c r="R90" s="215">
        <v>0</v>
      </c>
      <c r="S90" s="218">
        <v>0</v>
      </c>
      <c r="T90" s="216">
        <f t="shared" si="18"/>
        <v>0</v>
      </c>
      <c r="U90" s="217">
        <v>0</v>
      </c>
      <c r="V90" s="217">
        <v>0</v>
      </c>
      <c r="W90" s="217">
        <v>0</v>
      </c>
      <c r="X90" s="217">
        <v>0</v>
      </c>
      <c r="Y90" s="219">
        <f t="shared" si="19"/>
        <v>0</v>
      </c>
      <c r="Z90" s="215">
        <v>0</v>
      </c>
      <c r="AA90" s="215">
        <v>0</v>
      </c>
      <c r="AB90" s="215">
        <v>0</v>
      </c>
      <c r="AC90" s="215">
        <v>0</v>
      </c>
      <c r="AD90" s="215">
        <v>0</v>
      </c>
      <c r="AE90" s="215">
        <v>0</v>
      </c>
      <c r="AF90" s="217">
        <v>0</v>
      </c>
      <c r="AG90" s="220">
        <f t="shared" si="20"/>
        <v>125600</v>
      </c>
      <c r="AH90" s="215">
        <f t="shared" si="21"/>
        <v>125600</v>
      </c>
      <c r="AI90" s="219">
        <f t="shared" si="22"/>
        <v>0</v>
      </c>
      <c r="AJ90" s="220">
        <v>0</v>
      </c>
      <c r="AK90" s="215">
        <v>0</v>
      </c>
      <c r="AL90" s="215">
        <v>0</v>
      </c>
      <c r="AM90" s="215">
        <v>0</v>
      </c>
      <c r="AN90" s="219">
        <f t="shared" si="23"/>
        <v>125600</v>
      </c>
      <c r="AO90" s="215">
        <v>125600</v>
      </c>
      <c r="AP90" s="215">
        <v>0</v>
      </c>
      <c r="AQ90" s="215">
        <v>0</v>
      </c>
      <c r="AR90" s="215">
        <v>0</v>
      </c>
      <c r="AS90" s="219">
        <f t="shared" si="24"/>
        <v>0</v>
      </c>
      <c r="AT90" s="215">
        <v>0</v>
      </c>
      <c r="AU90" s="215">
        <v>0</v>
      </c>
      <c r="AV90" s="215">
        <v>0</v>
      </c>
      <c r="AW90" s="215">
        <v>0</v>
      </c>
      <c r="AX90" s="219">
        <f t="shared" si="25"/>
        <v>0</v>
      </c>
      <c r="AY90" s="215">
        <v>0</v>
      </c>
      <c r="AZ90" s="215">
        <v>0</v>
      </c>
      <c r="BA90" s="215">
        <v>0</v>
      </c>
      <c r="BB90" s="215">
        <v>0</v>
      </c>
      <c r="BC90" s="215">
        <v>0</v>
      </c>
      <c r="BD90" s="215">
        <v>0</v>
      </c>
      <c r="BE90" s="215">
        <v>0</v>
      </c>
    </row>
    <row r="91" ht="20.1" customHeight="1" spans="1:58">
      <c r="A91" s="211">
        <v>84</v>
      </c>
      <c r="B91" s="212" t="s">
        <v>48</v>
      </c>
      <c r="C91" s="212" t="s">
        <v>49</v>
      </c>
      <c r="D91" s="213">
        <v>2016</v>
      </c>
      <c r="E91" s="235" t="s">
        <v>136</v>
      </c>
      <c r="F91" s="212" t="s">
        <v>51</v>
      </c>
      <c r="G91" s="212" t="s">
        <v>51</v>
      </c>
      <c r="H91" s="214">
        <f t="shared" si="14"/>
        <v>1360000</v>
      </c>
      <c r="I91" s="215">
        <f t="shared" si="15"/>
        <v>1360000</v>
      </c>
      <c r="J91" s="216">
        <f t="shared" si="16"/>
        <v>0</v>
      </c>
      <c r="K91" s="217">
        <v>0</v>
      </c>
      <c r="L91" s="216">
        <v>0</v>
      </c>
      <c r="M91" s="218">
        <v>0</v>
      </c>
      <c r="N91" s="217">
        <v>0</v>
      </c>
      <c r="O91" s="216">
        <f t="shared" si="17"/>
        <v>1360000</v>
      </c>
      <c r="P91" s="215">
        <v>680000</v>
      </c>
      <c r="Q91" s="215">
        <v>0</v>
      </c>
      <c r="R91" s="236">
        <v>680000</v>
      </c>
      <c r="S91" s="218">
        <v>0</v>
      </c>
      <c r="T91" s="216">
        <f t="shared" si="18"/>
        <v>0</v>
      </c>
      <c r="U91" s="217">
        <v>0</v>
      </c>
      <c r="V91" s="217">
        <v>0</v>
      </c>
      <c r="W91" s="217">
        <v>0</v>
      </c>
      <c r="X91" s="217">
        <v>0</v>
      </c>
      <c r="Y91" s="219">
        <f t="shared" si="19"/>
        <v>0</v>
      </c>
      <c r="Z91" s="215">
        <v>0</v>
      </c>
      <c r="AA91" s="215">
        <v>0</v>
      </c>
      <c r="AB91" s="215">
        <v>0</v>
      </c>
      <c r="AC91" s="215">
        <v>0</v>
      </c>
      <c r="AD91" s="215">
        <v>0</v>
      </c>
      <c r="AE91" s="215">
        <v>0</v>
      </c>
      <c r="AF91" s="217">
        <v>0</v>
      </c>
      <c r="AG91" s="220">
        <f t="shared" si="20"/>
        <v>1360000</v>
      </c>
      <c r="AH91" s="215">
        <f t="shared" si="21"/>
        <v>1360000</v>
      </c>
      <c r="AI91" s="219">
        <f t="shared" si="22"/>
        <v>0</v>
      </c>
      <c r="AJ91" s="215">
        <v>0</v>
      </c>
      <c r="AK91" s="215">
        <v>0</v>
      </c>
      <c r="AL91" s="215">
        <v>0</v>
      </c>
      <c r="AM91" s="215">
        <v>0</v>
      </c>
      <c r="AN91" s="219">
        <f t="shared" si="23"/>
        <v>1360000</v>
      </c>
      <c r="AO91" s="215">
        <v>680000</v>
      </c>
      <c r="AP91" s="215">
        <v>0</v>
      </c>
      <c r="AQ91" s="236">
        <v>680000</v>
      </c>
      <c r="AR91" s="236">
        <v>0</v>
      </c>
      <c r="AS91" s="219">
        <f t="shared" si="24"/>
        <v>0</v>
      </c>
      <c r="AT91" s="217">
        <v>0</v>
      </c>
      <c r="AU91" s="217">
        <v>0</v>
      </c>
      <c r="AV91" s="217">
        <v>0</v>
      </c>
      <c r="AW91" s="217">
        <v>0</v>
      </c>
      <c r="AX91" s="219">
        <f t="shared" si="25"/>
        <v>0</v>
      </c>
      <c r="AY91" s="215">
        <v>0</v>
      </c>
      <c r="AZ91" s="215">
        <v>0</v>
      </c>
      <c r="BA91" s="215">
        <v>0</v>
      </c>
      <c r="BB91" s="215">
        <v>0</v>
      </c>
      <c r="BC91" s="215">
        <v>0</v>
      </c>
      <c r="BD91" s="215">
        <v>0</v>
      </c>
      <c r="BE91" s="217">
        <v>0</v>
      </c>
    </row>
    <row r="92" ht="20.1" customHeight="1" spans="1:58">
      <c r="A92" s="211">
        <v>85</v>
      </c>
      <c r="B92" s="224" t="s">
        <v>48</v>
      </c>
      <c r="C92" s="224" t="s">
        <v>49</v>
      </c>
      <c r="D92" s="225">
        <v>2016</v>
      </c>
      <c r="E92" s="224" t="s">
        <v>137</v>
      </c>
      <c r="F92" s="212" t="s">
        <v>52</v>
      </c>
      <c r="G92" s="212" t="s">
        <v>52</v>
      </c>
      <c r="H92" s="214">
        <f t="shared" si="14"/>
        <v>8430000</v>
      </c>
      <c r="I92" s="215">
        <f t="shared" si="15"/>
        <v>8430000</v>
      </c>
      <c r="J92" s="216">
        <f t="shared" si="16"/>
        <v>0</v>
      </c>
      <c r="K92" s="217">
        <v>0</v>
      </c>
      <c r="L92" s="216">
        <v>0</v>
      </c>
      <c r="M92" s="218">
        <v>0</v>
      </c>
      <c r="N92" s="217">
        <v>0</v>
      </c>
      <c r="O92" s="216">
        <f t="shared" si="17"/>
        <v>8430000</v>
      </c>
      <c r="P92" s="219">
        <v>6330000</v>
      </c>
      <c r="Q92" s="215">
        <v>0</v>
      </c>
      <c r="R92" s="219">
        <v>2100000</v>
      </c>
      <c r="S92" s="218">
        <v>0</v>
      </c>
      <c r="T92" s="216">
        <f t="shared" si="18"/>
        <v>0</v>
      </c>
      <c r="U92" s="216">
        <v>0</v>
      </c>
      <c r="V92" s="216">
        <v>0</v>
      </c>
      <c r="W92" s="216">
        <v>0</v>
      </c>
      <c r="X92" s="216">
        <v>0</v>
      </c>
      <c r="Y92" s="219">
        <f t="shared" si="19"/>
        <v>0</v>
      </c>
      <c r="Z92" s="219">
        <v>0</v>
      </c>
      <c r="AA92" s="219">
        <v>0</v>
      </c>
      <c r="AB92" s="219">
        <v>0</v>
      </c>
      <c r="AC92" s="219">
        <v>0</v>
      </c>
      <c r="AD92" s="219">
        <v>0</v>
      </c>
      <c r="AE92" s="219">
        <v>0</v>
      </c>
      <c r="AF92" s="216">
        <v>0</v>
      </c>
      <c r="AG92" s="220">
        <f t="shared" si="20"/>
        <v>8430000</v>
      </c>
      <c r="AH92" s="215">
        <f t="shared" si="21"/>
        <v>8430000</v>
      </c>
      <c r="AI92" s="219">
        <f t="shared" si="22"/>
        <v>0</v>
      </c>
      <c r="AJ92" s="219">
        <v>0</v>
      </c>
      <c r="AK92" s="219">
        <v>0</v>
      </c>
      <c r="AL92" s="219">
        <v>0</v>
      </c>
      <c r="AM92" s="219">
        <v>0</v>
      </c>
      <c r="AN92" s="219">
        <f t="shared" si="23"/>
        <v>8430000</v>
      </c>
      <c r="AO92" s="219">
        <v>6330000</v>
      </c>
      <c r="AP92" s="219">
        <v>0</v>
      </c>
      <c r="AQ92" s="219">
        <v>2100000</v>
      </c>
      <c r="AR92" s="219">
        <v>0</v>
      </c>
      <c r="AS92" s="219">
        <f t="shared" si="24"/>
        <v>0</v>
      </c>
      <c r="AT92" s="216">
        <v>0</v>
      </c>
      <c r="AU92" s="216">
        <v>0</v>
      </c>
      <c r="AV92" s="216">
        <v>0</v>
      </c>
      <c r="AW92" s="216">
        <v>0</v>
      </c>
      <c r="AX92" s="219">
        <f t="shared" si="25"/>
        <v>0</v>
      </c>
      <c r="AY92" s="219">
        <v>0</v>
      </c>
      <c r="AZ92" s="219">
        <v>0</v>
      </c>
      <c r="BA92" s="219">
        <v>0</v>
      </c>
      <c r="BB92" s="219">
        <v>0</v>
      </c>
      <c r="BC92" s="219">
        <v>0</v>
      </c>
      <c r="BD92" s="219">
        <v>0</v>
      </c>
      <c r="BE92" s="216">
        <v>0</v>
      </c>
    </row>
    <row r="93" ht="20.1" customHeight="1" spans="1:58">
      <c r="A93" s="211">
        <v>86</v>
      </c>
      <c r="B93" s="224" t="s">
        <v>48</v>
      </c>
      <c r="C93" s="224" t="s">
        <v>49</v>
      </c>
      <c r="D93" s="225">
        <v>2016</v>
      </c>
      <c r="E93" s="224" t="s">
        <v>138</v>
      </c>
      <c r="F93" s="212" t="s">
        <v>52</v>
      </c>
      <c r="G93" s="212" t="s">
        <v>52</v>
      </c>
      <c r="H93" s="214">
        <f t="shared" si="14"/>
        <v>180000</v>
      </c>
      <c r="I93" s="215">
        <f t="shared" si="15"/>
        <v>180000</v>
      </c>
      <c r="J93" s="216">
        <f t="shared" si="16"/>
        <v>0</v>
      </c>
      <c r="K93" s="217">
        <v>0</v>
      </c>
      <c r="L93" s="216">
        <v>0</v>
      </c>
      <c r="M93" s="218">
        <v>0</v>
      </c>
      <c r="N93" s="217">
        <v>0</v>
      </c>
      <c r="O93" s="216">
        <f t="shared" si="17"/>
        <v>180000</v>
      </c>
      <c r="P93" s="215">
        <v>0</v>
      </c>
      <c r="Q93" s="215">
        <v>0</v>
      </c>
      <c r="R93" s="219">
        <v>180000</v>
      </c>
      <c r="S93" s="218">
        <v>0</v>
      </c>
      <c r="T93" s="216">
        <f t="shared" si="18"/>
        <v>0</v>
      </c>
      <c r="U93" s="216">
        <v>0</v>
      </c>
      <c r="V93" s="216">
        <v>0</v>
      </c>
      <c r="W93" s="216">
        <v>0</v>
      </c>
      <c r="X93" s="216">
        <v>0</v>
      </c>
      <c r="Y93" s="219">
        <f t="shared" si="19"/>
        <v>0</v>
      </c>
      <c r="Z93" s="219">
        <v>0</v>
      </c>
      <c r="AA93" s="219">
        <v>0</v>
      </c>
      <c r="AB93" s="219">
        <v>0</v>
      </c>
      <c r="AC93" s="219">
        <v>0</v>
      </c>
      <c r="AD93" s="219">
        <v>0</v>
      </c>
      <c r="AE93" s="219">
        <v>0</v>
      </c>
      <c r="AF93" s="216">
        <v>0</v>
      </c>
      <c r="AG93" s="220">
        <f t="shared" si="20"/>
        <v>180000</v>
      </c>
      <c r="AH93" s="215">
        <f t="shared" si="21"/>
        <v>180000</v>
      </c>
      <c r="AI93" s="219">
        <f t="shared" si="22"/>
        <v>0</v>
      </c>
      <c r="AJ93" s="219">
        <v>0</v>
      </c>
      <c r="AK93" s="219">
        <v>0</v>
      </c>
      <c r="AL93" s="219">
        <v>0</v>
      </c>
      <c r="AM93" s="219">
        <v>0</v>
      </c>
      <c r="AN93" s="219">
        <f t="shared" si="23"/>
        <v>180000</v>
      </c>
      <c r="AO93" s="219">
        <v>0</v>
      </c>
      <c r="AP93" s="219">
        <v>0</v>
      </c>
      <c r="AQ93" s="219">
        <v>180000</v>
      </c>
      <c r="AR93" s="219">
        <v>0</v>
      </c>
      <c r="AS93" s="219">
        <f t="shared" si="24"/>
        <v>0</v>
      </c>
      <c r="AT93" s="216">
        <v>0</v>
      </c>
      <c r="AU93" s="216">
        <v>0</v>
      </c>
      <c r="AV93" s="216">
        <v>0</v>
      </c>
      <c r="AW93" s="216">
        <v>0</v>
      </c>
      <c r="AX93" s="219">
        <f t="shared" si="25"/>
        <v>0</v>
      </c>
      <c r="AY93" s="219">
        <v>0</v>
      </c>
      <c r="AZ93" s="219">
        <v>0</v>
      </c>
      <c r="BA93" s="219">
        <v>0</v>
      </c>
      <c r="BB93" s="219">
        <v>0</v>
      </c>
      <c r="BC93" s="219">
        <v>0</v>
      </c>
      <c r="BD93" s="219">
        <v>0</v>
      </c>
      <c r="BE93" s="216">
        <v>0</v>
      </c>
    </row>
    <row r="94" ht="20.1" customHeight="1" spans="1:58">
      <c r="A94" s="211">
        <v>87</v>
      </c>
      <c r="B94" s="224" t="s">
        <v>48</v>
      </c>
      <c r="C94" s="224" t="s">
        <v>49</v>
      </c>
      <c r="D94" s="225">
        <v>2016</v>
      </c>
      <c r="E94" s="224" t="s">
        <v>139</v>
      </c>
      <c r="F94" s="212" t="s">
        <v>52</v>
      </c>
      <c r="G94" s="212" t="s">
        <v>52</v>
      </c>
      <c r="H94" s="214">
        <f t="shared" si="14"/>
        <v>489300</v>
      </c>
      <c r="I94" s="215">
        <f t="shared" si="15"/>
        <v>489300</v>
      </c>
      <c r="J94" s="216">
        <f t="shared" si="16"/>
        <v>0</v>
      </c>
      <c r="K94" s="217">
        <v>0</v>
      </c>
      <c r="L94" s="216">
        <v>0</v>
      </c>
      <c r="M94" s="218">
        <v>0</v>
      </c>
      <c r="N94" s="217">
        <v>0</v>
      </c>
      <c r="O94" s="216">
        <f t="shared" si="17"/>
        <v>489300</v>
      </c>
      <c r="P94" s="219">
        <v>489300</v>
      </c>
      <c r="Q94" s="215">
        <v>0</v>
      </c>
      <c r="R94" s="215">
        <v>0</v>
      </c>
      <c r="S94" s="218">
        <v>0</v>
      </c>
      <c r="T94" s="216">
        <f t="shared" si="18"/>
        <v>0</v>
      </c>
      <c r="U94" s="216">
        <v>0</v>
      </c>
      <c r="V94" s="216">
        <v>0</v>
      </c>
      <c r="W94" s="216">
        <v>0</v>
      </c>
      <c r="X94" s="216">
        <v>0</v>
      </c>
      <c r="Y94" s="219">
        <f t="shared" si="19"/>
        <v>0</v>
      </c>
      <c r="Z94" s="219">
        <v>0</v>
      </c>
      <c r="AA94" s="219">
        <v>0</v>
      </c>
      <c r="AB94" s="219">
        <v>0</v>
      </c>
      <c r="AC94" s="219">
        <v>0</v>
      </c>
      <c r="AD94" s="219">
        <v>0</v>
      </c>
      <c r="AE94" s="219">
        <v>0</v>
      </c>
      <c r="AF94" s="216">
        <v>0</v>
      </c>
      <c r="AG94" s="220">
        <f t="shared" si="20"/>
        <v>489300</v>
      </c>
      <c r="AH94" s="215">
        <f t="shared" si="21"/>
        <v>489300</v>
      </c>
      <c r="AI94" s="219">
        <f t="shared" si="22"/>
        <v>0</v>
      </c>
      <c r="AJ94" s="219">
        <v>0</v>
      </c>
      <c r="AK94" s="219">
        <v>0</v>
      </c>
      <c r="AL94" s="219">
        <v>0</v>
      </c>
      <c r="AM94" s="219">
        <v>0</v>
      </c>
      <c r="AN94" s="219">
        <f t="shared" si="23"/>
        <v>489300</v>
      </c>
      <c r="AO94" s="219">
        <v>489300</v>
      </c>
      <c r="AP94" s="219">
        <v>0</v>
      </c>
      <c r="AQ94" s="219">
        <v>0</v>
      </c>
      <c r="AR94" s="219">
        <v>0</v>
      </c>
      <c r="AS94" s="219">
        <f t="shared" si="24"/>
        <v>0</v>
      </c>
      <c r="AT94" s="216">
        <v>0</v>
      </c>
      <c r="AU94" s="216">
        <v>0</v>
      </c>
      <c r="AV94" s="216">
        <v>0</v>
      </c>
      <c r="AW94" s="216">
        <v>0</v>
      </c>
      <c r="AX94" s="219">
        <f t="shared" si="25"/>
        <v>0</v>
      </c>
      <c r="AY94" s="219">
        <v>0</v>
      </c>
      <c r="AZ94" s="219">
        <v>0</v>
      </c>
      <c r="BA94" s="219">
        <v>0</v>
      </c>
      <c r="BB94" s="219">
        <v>0</v>
      </c>
      <c r="BC94" s="219">
        <v>0</v>
      </c>
      <c r="BD94" s="219">
        <v>0</v>
      </c>
      <c r="BE94" s="216">
        <v>0</v>
      </c>
    </row>
    <row r="95" ht="20.1" customHeight="1" spans="1:58">
      <c r="A95" s="211">
        <v>88</v>
      </c>
      <c r="B95" s="224" t="s">
        <v>48</v>
      </c>
      <c r="C95" s="224" t="s">
        <v>49</v>
      </c>
      <c r="D95" s="225">
        <v>2016</v>
      </c>
      <c r="E95" s="224" t="s">
        <v>140</v>
      </c>
      <c r="F95" s="212" t="s">
        <v>52</v>
      </c>
      <c r="G95" s="212" t="s">
        <v>52</v>
      </c>
      <c r="H95" s="214">
        <f t="shared" si="14"/>
        <v>1130000</v>
      </c>
      <c r="I95" s="215">
        <f t="shared" si="15"/>
        <v>1130000</v>
      </c>
      <c r="J95" s="216">
        <f t="shared" si="16"/>
        <v>0</v>
      </c>
      <c r="K95" s="217">
        <v>0</v>
      </c>
      <c r="L95" s="216">
        <v>0</v>
      </c>
      <c r="M95" s="218">
        <v>0</v>
      </c>
      <c r="N95" s="217">
        <v>0</v>
      </c>
      <c r="O95" s="216">
        <f t="shared" si="17"/>
        <v>1130000</v>
      </c>
      <c r="P95" s="215">
        <v>0</v>
      </c>
      <c r="Q95" s="219">
        <v>130000</v>
      </c>
      <c r="R95" s="219">
        <v>1000000</v>
      </c>
      <c r="S95" s="218">
        <v>0</v>
      </c>
      <c r="T95" s="216">
        <f t="shared" si="18"/>
        <v>0</v>
      </c>
      <c r="U95" s="216">
        <v>0</v>
      </c>
      <c r="V95" s="216">
        <v>0</v>
      </c>
      <c r="W95" s="216">
        <v>0</v>
      </c>
      <c r="X95" s="216">
        <v>0</v>
      </c>
      <c r="Y95" s="219">
        <f t="shared" si="19"/>
        <v>0</v>
      </c>
      <c r="Z95" s="219">
        <v>0</v>
      </c>
      <c r="AA95" s="219">
        <v>0</v>
      </c>
      <c r="AB95" s="219">
        <v>0</v>
      </c>
      <c r="AC95" s="219">
        <v>0</v>
      </c>
      <c r="AD95" s="219">
        <v>0</v>
      </c>
      <c r="AE95" s="219">
        <v>0</v>
      </c>
      <c r="AF95" s="216">
        <v>0</v>
      </c>
      <c r="AG95" s="220">
        <f t="shared" si="20"/>
        <v>1130000</v>
      </c>
      <c r="AH95" s="215">
        <f t="shared" si="21"/>
        <v>1130000</v>
      </c>
      <c r="AI95" s="219">
        <f t="shared" si="22"/>
        <v>0</v>
      </c>
      <c r="AJ95" s="219">
        <v>0</v>
      </c>
      <c r="AK95" s="219">
        <v>0</v>
      </c>
      <c r="AL95" s="219">
        <v>0</v>
      </c>
      <c r="AM95" s="219">
        <v>0</v>
      </c>
      <c r="AN95" s="219">
        <f t="shared" si="23"/>
        <v>1130000</v>
      </c>
      <c r="AO95" s="219">
        <v>0</v>
      </c>
      <c r="AP95" s="219">
        <v>130000</v>
      </c>
      <c r="AQ95" s="219">
        <v>1000000</v>
      </c>
      <c r="AR95" s="219">
        <v>0</v>
      </c>
      <c r="AS95" s="219">
        <f t="shared" si="24"/>
        <v>0</v>
      </c>
      <c r="AT95" s="216">
        <v>0</v>
      </c>
      <c r="AU95" s="216">
        <v>0</v>
      </c>
      <c r="AV95" s="216">
        <v>0</v>
      </c>
      <c r="AW95" s="216">
        <v>0</v>
      </c>
      <c r="AX95" s="219">
        <f t="shared" si="25"/>
        <v>0</v>
      </c>
      <c r="AY95" s="219">
        <v>0</v>
      </c>
      <c r="AZ95" s="219">
        <v>0</v>
      </c>
      <c r="BA95" s="219">
        <v>0</v>
      </c>
      <c r="BB95" s="219">
        <v>0</v>
      </c>
      <c r="BC95" s="219">
        <v>0</v>
      </c>
      <c r="BD95" s="219">
        <v>0</v>
      </c>
      <c r="BE95" s="216">
        <v>0</v>
      </c>
    </row>
    <row r="96" ht="20.1" customHeight="1" spans="1:58">
      <c r="A96" s="211">
        <v>89</v>
      </c>
      <c r="B96" s="212" t="s">
        <v>48</v>
      </c>
      <c r="C96" s="212" t="s">
        <v>49</v>
      </c>
      <c r="D96" s="213">
        <v>2016</v>
      </c>
      <c r="E96" s="213" t="s">
        <v>141</v>
      </c>
      <c r="F96" s="212" t="s">
        <v>51</v>
      </c>
      <c r="G96" s="212" t="s">
        <v>52</v>
      </c>
      <c r="H96" s="214">
        <f t="shared" si="14"/>
        <v>1433000</v>
      </c>
      <c r="I96" s="215">
        <f t="shared" si="15"/>
        <v>1433000</v>
      </c>
      <c r="J96" s="216">
        <f t="shared" si="16"/>
        <v>0</v>
      </c>
      <c r="K96" s="217">
        <v>0</v>
      </c>
      <c r="L96" s="216">
        <v>0</v>
      </c>
      <c r="M96" s="218">
        <v>0</v>
      </c>
      <c r="N96" s="217">
        <v>0</v>
      </c>
      <c r="O96" s="216">
        <f t="shared" si="17"/>
        <v>1433000</v>
      </c>
      <c r="P96" s="237">
        <v>716500</v>
      </c>
      <c r="Q96" s="215">
        <v>0</v>
      </c>
      <c r="R96" s="215">
        <v>716500</v>
      </c>
      <c r="S96" s="218">
        <v>0</v>
      </c>
      <c r="T96" s="216">
        <f t="shared" si="18"/>
        <v>0</v>
      </c>
      <c r="U96" s="217">
        <v>0</v>
      </c>
      <c r="V96" s="217">
        <v>0</v>
      </c>
      <c r="W96" s="217">
        <v>0</v>
      </c>
      <c r="X96" s="217">
        <v>0</v>
      </c>
      <c r="Y96" s="219">
        <f t="shared" si="19"/>
        <v>0</v>
      </c>
      <c r="Z96" s="215">
        <v>0</v>
      </c>
      <c r="AA96" s="215">
        <v>0</v>
      </c>
      <c r="AB96" s="215">
        <v>0</v>
      </c>
      <c r="AC96" s="215">
        <v>0</v>
      </c>
      <c r="AD96" s="215">
        <v>0</v>
      </c>
      <c r="AE96" s="215">
        <v>0</v>
      </c>
      <c r="AF96" s="217">
        <v>0</v>
      </c>
      <c r="AG96" s="220">
        <f t="shared" si="20"/>
        <v>1433000</v>
      </c>
      <c r="AH96" s="215">
        <f t="shared" si="21"/>
        <v>1433000</v>
      </c>
      <c r="AI96" s="219">
        <f t="shared" si="22"/>
        <v>0</v>
      </c>
      <c r="AJ96" s="215">
        <v>0</v>
      </c>
      <c r="AK96" s="215">
        <v>0</v>
      </c>
      <c r="AL96" s="215">
        <v>0</v>
      </c>
      <c r="AM96" s="215">
        <v>0</v>
      </c>
      <c r="AN96" s="219">
        <f t="shared" si="23"/>
        <v>1433000</v>
      </c>
      <c r="AO96" s="237">
        <v>716500</v>
      </c>
      <c r="AP96" s="215">
        <v>0</v>
      </c>
      <c r="AQ96" s="215">
        <v>716500</v>
      </c>
      <c r="AR96" s="236">
        <v>0</v>
      </c>
      <c r="AS96" s="219">
        <f t="shared" si="24"/>
        <v>0</v>
      </c>
      <c r="AT96" s="217">
        <v>0</v>
      </c>
      <c r="AU96" s="217">
        <v>0</v>
      </c>
      <c r="AV96" s="217">
        <v>0</v>
      </c>
      <c r="AW96" s="217">
        <v>0</v>
      </c>
      <c r="AX96" s="219">
        <f t="shared" si="25"/>
        <v>0</v>
      </c>
      <c r="AY96" s="215">
        <v>0</v>
      </c>
      <c r="AZ96" s="215">
        <v>0</v>
      </c>
      <c r="BA96" s="215">
        <v>0</v>
      </c>
      <c r="BB96" s="215">
        <v>0</v>
      </c>
      <c r="BC96" s="215">
        <v>0</v>
      </c>
      <c r="BD96" s="215">
        <v>0</v>
      </c>
      <c r="BE96" s="217">
        <v>0</v>
      </c>
    </row>
    <row r="97" ht="20.1" customHeight="1" spans="1:58">
      <c r="A97" s="211">
        <v>90</v>
      </c>
      <c r="B97" s="212" t="s">
        <v>48</v>
      </c>
      <c r="C97" s="212" t="s">
        <v>49</v>
      </c>
      <c r="D97" s="213">
        <v>2016</v>
      </c>
      <c r="E97" s="235" t="s">
        <v>142</v>
      </c>
      <c r="F97" s="212" t="s">
        <v>51</v>
      </c>
      <c r="G97" s="212" t="s">
        <v>51</v>
      </c>
      <c r="H97" s="214">
        <f t="shared" si="14"/>
        <v>2836000</v>
      </c>
      <c r="I97" s="215">
        <f t="shared" si="15"/>
        <v>2836000</v>
      </c>
      <c r="J97" s="216">
        <f t="shared" si="16"/>
        <v>0</v>
      </c>
      <c r="K97" s="217">
        <v>0</v>
      </c>
      <c r="L97" s="216">
        <v>0</v>
      </c>
      <c r="M97" s="218">
        <v>0</v>
      </c>
      <c r="N97" s="217">
        <v>0</v>
      </c>
      <c r="O97" s="216">
        <f t="shared" si="17"/>
        <v>2836000</v>
      </c>
      <c r="P97" s="215">
        <v>1418000</v>
      </c>
      <c r="Q97" s="215">
        <v>0</v>
      </c>
      <c r="R97" s="238">
        <v>1418000</v>
      </c>
      <c r="S97" s="218">
        <v>0</v>
      </c>
      <c r="T97" s="216">
        <f t="shared" si="18"/>
        <v>0</v>
      </c>
      <c r="U97" s="217">
        <v>0</v>
      </c>
      <c r="V97" s="217">
        <v>0</v>
      </c>
      <c r="W97" s="217">
        <v>0</v>
      </c>
      <c r="X97" s="217">
        <v>0</v>
      </c>
      <c r="Y97" s="219">
        <f t="shared" si="19"/>
        <v>0</v>
      </c>
      <c r="Z97" s="215">
        <v>0</v>
      </c>
      <c r="AA97" s="215">
        <v>0</v>
      </c>
      <c r="AB97" s="215">
        <v>0</v>
      </c>
      <c r="AC97" s="215">
        <v>0</v>
      </c>
      <c r="AD97" s="215">
        <v>0</v>
      </c>
      <c r="AE97" s="215">
        <v>0</v>
      </c>
      <c r="AF97" s="217">
        <v>0</v>
      </c>
      <c r="AG97" s="220">
        <f t="shared" si="20"/>
        <v>2836000</v>
      </c>
      <c r="AH97" s="215">
        <f t="shared" si="21"/>
        <v>2836000</v>
      </c>
      <c r="AI97" s="219">
        <f t="shared" si="22"/>
        <v>0</v>
      </c>
      <c r="AJ97" s="215">
        <v>0</v>
      </c>
      <c r="AK97" s="215">
        <v>0</v>
      </c>
      <c r="AL97" s="215">
        <v>0</v>
      </c>
      <c r="AM97" s="215">
        <v>0</v>
      </c>
      <c r="AN97" s="219">
        <f t="shared" si="23"/>
        <v>2836000</v>
      </c>
      <c r="AO97" s="215">
        <v>1418000</v>
      </c>
      <c r="AP97" s="215">
        <v>0</v>
      </c>
      <c r="AQ97" s="238">
        <v>1418000</v>
      </c>
      <c r="AR97" s="215">
        <v>0</v>
      </c>
      <c r="AS97" s="219">
        <f t="shared" si="24"/>
        <v>0</v>
      </c>
      <c r="AT97" s="215">
        <v>0</v>
      </c>
      <c r="AU97" s="215">
        <v>0</v>
      </c>
      <c r="AV97" s="215">
        <v>0</v>
      </c>
      <c r="AW97" s="215">
        <v>0</v>
      </c>
      <c r="AX97" s="219">
        <f t="shared" si="25"/>
        <v>0</v>
      </c>
      <c r="AY97" s="215">
        <v>0</v>
      </c>
      <c r="AZ97" s="215">
        <v>0</v>
      </c>
      <c r="BA97" s="215">
        <v>0</v>
      </c>
      <c r="BB97" s="215">
        <v>0</v>
      </c>
      <c r="BC97" s="215">
        <v>0</v>
      </c>
      <c r="BD97" s="215">
        <v>0</v>
      </c>
      <c r="BE97" s="215">
        <v>0</v>
      </c>
    </row>
    <row r="98" ht="20.1" customHeight="1" spans="1:58">
      <c r="A98" s="211">
        <v>91</v>
      </c>
      <c r="B98" s="212" t="s">
        <v>48</v>
      </c>
      <c r="C98" s="212" t="s">
        <v>49</v>
      </c>
      <c r="D98" s="213">
        <v>2016</v>
      </c>
      <c r="E98" s="235" t="s">
        <v>143</v>
      </c>
      <c r="F98" s="212" t="s">
        <v>52</v>
      </c>
      <c r="G98" s="212" t="s">
        <v>52</v>
      </c>
      <c r="H98" s="214">
        <f t="shared" si="14"/>
        <v>25000000</v>
      </c>
      <c r="I98" s="215">
        <f t="shared" si="15"/>
        <v>25000000</v>
      </c>
      <c r="J98" s="216">
        <f t="shared" si="16"/>
        <v>0</v>
      </c>
      <c r="K98" s="217">
        <v>0</v>
      </c>
      <c r="L98" s="216">
        <v>0</v>
      </c>
      <c r="M98" s="218">
        <v>0</v>
      </c>
      <c r="N98" s="217">
        <v>0</v>
      </c>
      <c r="O98" s="216">
        <f t="shared" si="17"/>
        <v>25000000</v>
      </c>
      <c r="P98" s="215">
        <v>12500000</v>
      </c>
      <c r="Q98" s="215">
        <v>0</v>
      </c>
      <c r="R98" s="236">
        <v>12500000</v>
      </c>
      <c r="S98" s="218">
        <v>0</v>
      </c>
      <c r="T98" s="216">
        <f t="shared" si="18"/>
        <v>0</v>
      </c>
      <c r="U98" s="217">
        <v>0</v>
      </c>
      <c r="V98" s="217">
        <v>0</v>
      </c>
      <c r="W98" s="217">
        <v>0</v>
      </c>
      <c r="X98" s="217">
        <v>0</v>
      </c>
      <c r="Y98" s="219">
        <f t="shared" si="19"/>
        <v>0</v>
      </c>
      <c r="Z98" s="215">
        <v>0</v>
      </c>
      <c r="AA98" s="215">
        <v>0</v>
      </c>
      <c r="AB98" s="215">
        <v>0</v>
      </c>
      <c r="AC98" s="215">
        <v>0</v>
      </c>
      <c r="AD98" s="215">
        <v>0</v>
      </c>
      <c r="AE98" s="215">
        <v>0</v>
      </c>
      <c r="AF98" s="217">
        <v>0</v>
      </c>
      <c r="AG98" s="220">
        <f t="shared" si="20"/>
        <v>25000000</v>
      </c>
      <c r="AH98" s="215">
        <f t="shared" si="21"/>
        <v>25000000</v>
      </c>
      <c r="AI98" s="219">
        <f t="shared" si="22"/>
        <v>0</v>
      </c>
      <c r="AJ98" s="215">
        <v>0</v>
      </c>
      <c r="AK98" s="215">
        <v>0</v>
      </c>
      <c r="AL98" s="215">
        <v>0</v>
      </c>
      <c r="AM98" s="215">
        <v>0</v>
      </c>
      <c r="AN98" s="219">
        <f t="shared" si="23"/>
        <v>25000000</v>
      </c>
      <c r="AO98" s="215">
        <v>12500000</v>
      </c>
      <c r="AP98" s="215">
        <v>0</v>
      </c>
      <c r="AQ98" s="236">
        <v>12500000</v>
      </c>
      <c r="AR98" s="215">
        <v>0</v>
      </c>
      <c r="AS98" s="219">
        <f t="shared" si="24"/>
        <v>0</v>
      </c>
      <c r="AT98" s="217">
        <v>0</v>
      </c>
      <c r="AU98" s="217">
        <v>0</v>
      </c>
      <c r="AV98" s="217">
        <v>0</v>
      </c>
      <c r="AW98" s="217">
        <v>0</v>
      </c>
      <c r="AX98" s="219">
        <f t="shared" si="25"/>
        <v>0</v>
      </c>
      <c r="AY98" s="215">
        <v>0</v>
      </c>
      <c r="AZ98" s="215">
        <v>0</v>
      </c>
      <c r="BA98" s="215">
        <v>0</v>
      </c>
      <c r="BB98" s="215">
        <v>0</v>
      </c>
      <c r="BC98" s="215">
        <v>0</v>
      </c>
      <c r="BD98" s="215">
        <v>0</v>
      </c>
      <c r="BE98" s="217">
        <v>0</v>
      </c>
    </row>
    <row r="99" ht="20.1" customHeight="1" spans="1:58">
      <c r="A99" s="211">
        <v>92</v>
      </c>
      <c r="B99" s="212" t="s">
        <v>48</v>
      </c>
      <c r="C99" s="212" t="s">
        <v>49</v>
      </c>
      <c r="D99" s="213">
        <v>2016</v>
      </c>
      <c r="E99" s="235" t="s">
        <v>144</v>
      </c>
      <c r="F99" s="212" t="s">
        <v>51</v>
      </c>
      <c r="G99" s="212" t="s">
        <v>52</v>
      </c>
      <c r="H99" s="214">
        <f t="shared" si="14"/>
        <v>10130000</v>
      </c>
      <c r="I99" s="215">
        <f t="shared" si="15"/>
        <v>10130000</v>
      </c>
      <c r="J99" s="216">
        <f t="shared" si="16"/>
        <v>0</v>
      </c>
      <c r="K99" s="217">
        <v>0</v>
      </c>
      <c r="L99" s="216">
        <v>0</v>
      </c>
      <c r="M99" s="218">
        <v>0</v>
      </c>
      <c r="N99" s="217">
        <v>0</v>
      </c>
      <c r="O99" s="216">
        <f t="shared" si="17"/>
        <v>10130000</v>
      </c>
      <c r="P99" s="215">
        <v>0</v>
      </c>
      <c r="Q99" s="215">
        <v>0</v>
      </c>
      <c r="R99" s="236">
        <v>10000000</v>
      </c>
      <c r="S99" s="236">
        <v>130000</v>
      </c>
      <c r="T99" s="216">
        <f t="shared" si="18"/>
        <v>0</v>
      </c>
      <c r="U99" s="217">
        <v>0</v>
      </c>
      <c r="V99" s="217">
        <v>0</v>
      </c>
      <c r="W99" s="217">
        <v>0</v>
      </c>
      <c r="X99" s="217">
        <v>0</v>
      </c>
      <c r="Y99" s="219">
        <f t="shared" si="19"/>
        <v>0</v>
      </c>
      <c r="Z99" s="215">
        <v>0</v>
      </c>
      <c r="AA99" s="215">
        <v>0</v>
      </c>
      <c r="AB99" s="215">
        <v>0</v>
      </c>
      <c r="AC99" s="215">
        <v>0</v>
      </c>
      <c r="AD99" s="215">
        <v>0</v>
      </c>
      <c r="AE99" s="215">
        <v>0</v>
      </c>
      <c r="AF99" s="217">
        <v>0</v>
      </c>
      <c r="AG99" s="220">
        <f t="shared" si="20"/>
        <v>10130000</v>
      </c>
      <c r="AH99" s="215">
        <f t="shared" si="21"/>
        <v>10130000</v>
      </c>
      <c r="AI99" s="219">
        <f t="shared" si="22"/>
        <v>0</v>
      </c>
      <c r="AJ99" s="215">
        <v>0</v>
      </c>
      <c r="AK99" s="215">
        <v>0</v>
      </c>
      <c r="AL99" s="215">
        <v>0</v>
      </c>
      <c r="AM99" s="215">
        <v>0</v>
      </c>
      <c r="AN99" s="219">
        <f t="shared" si="23"/>
        <v>10130000</v>
      </c>
      <c r="AO99" s="215">
        <v>0</v>
      </c>
      <c r="AP99" s="215">
        <v>0</v>
      </c>
      <c r="AQ99" s="236">
        <v>10000000</v>
      </c>
      <c r="AR99" s="236">
        <v>130000</v>
      </c>
      <c r="AS99" s="219">
        <f t="shared" si="24"/>
        <v>0</v>
      </c>
      <c r="AT99" s="217">
        <v>0</v>
      </c>
      <c r="AU99" s="217">
        <v>0</v>
      </c>
      <c r="AV99" s="217">
        <v>0</v>
      </c>
      <c r="AW99" s="217">
        <v>0</v>
      </c>
      <c r="AX99" s="219">
        <f t="shared" si="25"/>
        <v>0</v>
      </c>
      <c r="AY99" s="215">
        <v>0</v>
      </c>
      <c r="AZ99" s="215">
        <v>0</v>
      </c>
      <c r="BA99" s="215">
        <v>0</v>
      </c>
      <c r="BB99" s="215">
        <v>0</v>
      </c>
      <c r="BC99" s="215">
        <v>0</v>
      </c>
      <c r="BD99" s="215">
        <v>0</v>
      </c>
      <c r="BE99" s="217">
        <v>0</v>
      </c>
    </row>
    <row r="100" ht="20.1" customHeight="1" spans="1:58">
      <c r="A100" s="211">
        <v>93</v>
      </c>
      <c r="B100" s="224" t="s">
        <v>48</v>
      </c>
      <c r="C100" s="224" t="s">
        <v>49</v>
      </c>
      <c r="D100" s="225">
        <v>2016</v>
      </c>
      <c r="E100" s="224" t="s">
        <v>145</v>
      </c>
      <c r="F100" s="212" t="s">
        <v>51</v>
      </c>
      <c r="G100" s="212" t="s">
        <v>52</v>
      </c>
      <c r="H100" s="214">
        <f t="shared" si="14"/>
        <v>1300000</v>
      </c>
      <c r="I100" s="215">
        <f t="shared" si="15"/>
        <v>1300000</v>
      </c>
      <c r="J100" s="216">
        <f t="shared" si="16"/>
        <v>0</v>
      </c>
      <c r="K100" s="217">
        <v>0</v>
      </c>
      <c r="L100" s="216">
        <v>0</v>
      </c>
      <c r="M100" s="218">
        <v>0</v>
      </c>
      <c r="N100" s="217">
        <v>0</v>
      </c>
      <c r="O100" s="216">
        <f t="shared" si="17"/>
        <v>1300000</v>
      </c>
      <c r="P100" s="219">
        <v>1300000</v>
      </c>
      <c r="Q100" s="215">
        <v>0</v>
      </c>
      <c r="R100" s="215">
        <v>0</v>
      </c>
      <c r="S100" s="218">
        <v>0</v>
      </c>
      <c r="T100" s="216">
        <f t="shared" si="18"/>
        <v>0</v>
      </c>
      <c r="U100" s="216">
        <v>0</v>
      </c>
      <c r="V100" s="216">
        <v>0</v>
      </c>
      <c r="W100" s="216">
        <v>0</v>
      </c>
      <c r="X100" s="216">
        <v>0</v>
      </c>
      <c r="Y100" s="219">
        <f t="shared" si="19"/>
        <v>0</v>
      </c>
      <c r="Z100" s="219">
        <v>0</v>
      </c>
      <c r="AA100" s="219">
        <v>0</v>
      </c>
      <c r="AB100" s="219">
        <v>0</v>
      </c>
      <c r="AC100" s="219">
        <v>0</v>
      </c>
      <c r="AD100" s="219">
        <v>0</v>
      </c>
      <c r="AE100" s="219">
        <v>0</v>
      </c>
      <c r="AF100" s="216">
        <v>0</v>
      </c>
      <c r="AG100" s="220">
        <f t="shared" si="20"/>
        <v>1300000</v>
      </c>
      <c r="AH100" s="215">
        <f t="shared" si="21"/>
        <v>1300000</v>
      </c>
      <c r="AI100" s="219">
        <f t="shared" si="22"/>
        <v>0</v>
      </c>
      <c r="AJ100" s="219">
        <v>0</v>
      </c>
      <c r="AK100" s="219">
        <v>0</v>
      </c>
      <c r="AL100" s="219">
        <v>0</v>
      </c>
      <c r="AM100" s="219">
        <v>0</v>
      </c>
      <c r="AN100" s="219">
        <f t="shared" si="23"/>
        <v>1300000</v>
      </c>
      <c r="AO100" s="219">
        <v>1300000</v>
      </c>
      <c r="AP100" s="219">
        <v>0</v>
      </c>
      <c r="AQ100" s="219">
        <v>0</v>
      </c>
      <c r="AR100" s="219">
        <v>0</v>
      </c>
      <c r="AS100" s="219">
        <f t="shared" si="24"/>
        <v>0</v>
      </c>
      <c r="AT100" s="216">
        <v>0</v>
      </c>
      <c r="AU100" s="216">
        <v>0</v>
      </c>
      <c r="AV100" s="216">
        <v>0</v>
      </c>
      <c r="AW100" s="216">
        <v>0</v>
      </c>
      <c r="AX100" s="219">
        <f t="shared" si="25"/>
        <v>0</v>
      </c>
      <c r="AY100" s="219">
        <v>0</v>
      </c>
      <c r="AZ100" s="219">
        <v>0</v>
      </c>
      <c r="BA100" s="219">
        <v>0</v>
      </c>
      <c r="BB100" s="219">
        <v>0</v>
      </c>
      <c r="BC100" s="219">
        <v>0</v>
      </c>
      <c r="BD100" s="219">
        <v>0</v>
      </c>
      <c r="BE100" s="216">
        <v>0</v>
      </c>
    </row>
    <row r="101" ht="20.1" customHeight="1" spans="1:58">
      <c r="A101" s="211">
        <v>94</v>
      </c>
      <c r="B101" s="224" t="s">
        <v>48</v>
      </c>
      <c r="C101" s="224" t="s">
        <v>49</v>
      </c>
      <c r="D101" s="225">
        <v>2016</v>
      </c>
      <c r="E101" s="224" t="s">
        <v>146</v>
      </c>
      <c r="F101" s="212" t="s">
        <v>51</v>
      </c>
      <c r="G101" s="212" t="s">
        <v>52</v>
      </c>
      <c r="H101" s="214">
        <f t="shared" si="14"/>
        <v>700000</v>
      </c>
      <c r="I101" s="215">
        <f t="shared" si="15"/>
        <v>700000</v>
      </c>
      <c r="J101" s="216">
        <f t="shared" si="16"/>
        <v>0</v>
      </c>
      <c r="K101" s="217">
        <v>0</v>
      </c>
      <c r="L101" s="216">
        <v>0</v>
      </c>
      <c r="M101" s="218">
        <v>0</v>
      </c>
      <c r="N101" s="217">
        <v>0</v>
      </c>
      <c r="O101" s="216">
        <f t="shared" si="17"/>
        <v>700000</v>
      </c>
      <c r="P101" s="219">
        <v>700000</v>
      </c>
      <c r="Q101" s="215">
        <v>0</v>
      </c>
      <c r="R101" s="215">
        <v>0</v>
      </c>
      <c r="S101" s="218">
        <v>0</v>
      </c>
      <c r="T101" s="216">
        <f t="shared" si="18"/>
        <v>0</v>
      </c>
      <c r="U101" s="216">
        <v>0</v>
      </c>
      <c r="V101" s="216">
        <v>0</v>
      </c>
      <c r="W101" s="216">
        <v>0</v>
      </c>
      <c r="X101" s="216">
        <v>0</v>
      </c>
      <c r="Y101" s="219">
        <f t="shared" si="19"/>
        <v>0</v>
      </c>
      <c r="Z101" s="219">
        <v>0</v>
      </c>
      <c r="AA101" s="219">
        <v>0</v>
      </c>
      <c r="AB101" s="219">
        <v>0</v>
      </c>
      <c r="AC101" s="219">
        <v>0</v>
      </c>
      <c r="AD101" s="219">
        <v>0</v>
      </c>
      <c r="AE101" s="219">
        <v>0</v>
      </c>
      <c r="AF101" s="216">
        <v>0</v>
      </c>
      <c r="AG101" s="220">
        <f t="shared" si="20"/>
        <v>700000</v>
      </c>
      <c r="AH101" s="215">
        <f t="shared" si="21"/>
        <v>700000</v>
      </c>
      <c r="AI101" s="219">
        <f t="shared" si="22"/>
        <v>0</v>
      </c>
      <c r="AJ101" s="219">
        <v>0</v>
      </c>
      <c r="AK101" s="219">
        <v>0</v>
      </c>
      <c r="AL101" s="219">
        <v>0</v>
      </c>
      <c r="AM101" s="219">
        <v>0</v>
      </c>
      <c r="AN101" s="219">
        <f t="shared" si="23"/>
        <v>700000</v>
      </c>
      <c r="AO101" s="219">
        <v>700000</v>
      </c>
      <c r="AP101" s="219">
        <v>0</v>
      </c>
      <c r="AQ101" s="219">
        <v>0</v>
      </c>
      <c r="AR101" s="219">
        <v>0</v>
      </c>
      <c r="AS101" s="219">
        <f t="shared" si="24"/>
        <v>0</v>
      </c>
      <c r="AT101" s="216">
        <v>0</v>
      </c>
      <c r="AU101" s="216">
        <v>0</v>
      </c>
      <c r="AV101" s="216">
        <v>0</v>
      </c>
      <c r="AW101" s="216">
        <v>0</v>
      </c>
      <c r="AX101" s="219">
        <f t="shared" si="25"/>
        <v>0</v>
      </c>
      <c r="AY101" s="219">
        <v>0</v>
      </c>
      <c r="AZ101" s="219">
        <v>0</v>
      </c>
      <c r="BA101" s="219">
        <v>0</v>
      </c>
      <c r="BB101" s="219">
        <v>0</v>
      </c>
      <c r="BC101" s="219">
        <v>0</v>
      </c>
      <c r="BD101" s="219">
        <v>0</v>
      </c>
      <c r="BE101" s="216">
        <v>0</v>
      </c>
      <c r="BF101" t="s">
        <v>147</v>
      </c>
    </row>
    <row r="102" ht="20.1" customHeight="1" spans="1:58">
      <c r="A102" s="211">
        <v>95</v>
      </c>
      <c r="B102" s="224" t="s">
        <v>48</v>
      </c>
      <c r="C102" s="224" t="s">
        <v>49</v>
      </c>
      <c r="D102" s="225">
        <v>2016</v>
      </c>
      <c r="E102" s="224" t="s">
        <v>148</v>
      </c>
      <c r="F102" s="212" t="s">
        <v>51</v>
      </c>
      <c r="G102" s="212" t="s">
        <v>52</v>
      </c>
      <c r="H102" s="214">
        <f t="shared" si="14"/>
        <v>800000</v>
      </c>
      <c r="I102" s="215">
        <f t="shared" si="15"/>
        <v>800000</v>
      </c>
      <c r="J102" s="216">
        <f t="shared" si="16"/>
        <v>0</v>
      </c>
      <c r="K102" s="217">
        <v>0</v>
      </c>
      <c r="L102" s="216">
        <v>0</v>
      </c>
      <c r="M102" s="218">
        <v>0</v>
      </c>
      <c r="N102" s="217">
        <v>0</v>
      </c>
      <c r="O102" s="216">
        <f t="shared" si="17"/>
        <v>800000</v>
      </c>
      <c r="P102" s="219">
        <v>800000</v>
      </c>
      <c r="Q102" s="215">
        <v>0</v>
      </c>
      <c r="R102" s="215">
        <v>0</v>
      </c>
      <c r="S102" s="218">
        <v>0</v>
      </c>
      <c r="T102" s="216">
        <f t="shared" si="18"/>
        <v>0</v>
      </c>
      <c r="U102" s="216">
        <v>0</v>
      </c>
      <c r="V102" s="216">
        <v>0</v>
      </c>
      <c r="W102" s="216">
        <v>0</v>
      </c>
      <c r="X102" s="216">
        <v>0</v>
      </c>
      <c r="Y102" s="219">
        <f t="shared" si="19"/>
        <v>0</v>
      </c>
      <c r="Z102" s="219">
        <v>0</v>
      </c>
      <c r="AA102" s="219">
        <v>0</v>
      </c>
      <c r="AB102" s="219">
        <v>0</v>
      </c>
      <c r="AC102" s="219">
        <v>0</v>
      </c>
      <c r="AD102" s="219">
        <v>0</v>
      </c>
      <c r="AE102" s="219">
        <v>0</v>
      </c>
      <c r="AF102" s="216">
        <v>0</v>
      </c>
      <c r="AG102" s="220">
        <f t="shared" si="20"/>
        <v>800000</v>
      </c>
      <c r="AH102" s="215">
        <f t="shared" si="21"/>
        <v>800000</v>
      </c>
      <c r="AI102" s="219">
        <f t="shared" si="22"/>
        <v>0</v>
      </c>
      <c r="AJ102" s="219">
        <v>0</v>
      </c>
      <c r="AK102" s="219">
        <v>0</v>
      </c>
      <c r="AL102" s="219">
        <v>0</v>
      </c>
      <c r="AM102" s="219">
        <v>0</v>
      </c>
      <c r="AN102" s="219">
        <f t="shared" si="23"/>
        <v>800000</v>
      </c>
      <c r="AO102" s="219">
        <v>800000</v>
      </c>
      <c r="AP102" s="219">
        <v>0</v>
      </c>
      <c r="AQ102" s="219">
        <v>0</v>
      </c>
      <c r="AR102" s="219">
        <v>0</v>
      </c>
      <c r="AS102" s="219">
        <f t="shared" si="24"/>
        <v>0</v>
      </c>
      <c r="AT102" s="216">
        <v>0</v>
      </c>
      <c r="AU102" s="216">
        <v>0</v>
      </c>
      <c r="AV102" s="216">
        <v>0</v>
      </c>
      <c r="AW102" s="216">
        <v>0</v>
      </c>
      <c r="AX102" s="219">
        <f t="shared" si="25"/>
        <v>0</v>
      </c>
      <c r="AY102" s="219">
        <v>0</v>
      </c>
      <c r="AZ102" s="219">
        <v>0</v>
      </c>
      <c r="BA102" s="219">
        <v>0</v>
      </c>
      <c r="BB102" s="219">
        <v>0</v>
      </c>
      <c r="BC102" s="219">
        <v>0</v>
      </c>
      <c r="BD102" s="219">
        <v>0</v>
      </c>
      <c r="BE102" s="216">
        <v>0</v>
      </c>
    </row>
    <row r="103" ht="20.1" customHeight="1" spans="1:58">
      <c r="A103" s="211">
        <v>96</v>
      </c>
      <c r="B103" s="224" t="s">
        <v>48</v>
      </c>
      <c r="C103" s="224" t="s">
        <v>49</v>
      </c>
      <c r="D103" s="225">
        <v>2016</v>
      </c>
      <c r="E103" s="224" t="s">
        <v>149</v>
      </c>
      <c r="F103" s="212" t="s">
        <v>51</v>
      </c>
      <c r="G103" s="212" t="s">
        <v>52</v>
      </c>
      <c r="H103" s="214">
        <f t="shared" si="14"/>
        <v>41110400</v>
      </c>
      <c r="I103" s="215">
        <f t="shared" si="15"/>
        <v>41110400</v>
      </c>
      <c r="J103" s="216">
        <f t="shared" si="16"/>
        <v>0</v>
      </c>
      <c r="K103" s="217">
        <v>0</v>
      </c>
      <c r="L103" s="216">
        <v>0</v>
      </c>
      <c r="M103" s="218">
        <v>0</v>
      </c>
      <c r="N103" s="217">
        <v>0</v>
      </c>
      <c r="O103" s="216">
        <f t="shared" si="17"/>
        <v>41110400</v>
      </c>
      <c r="P103" s="219">
        <v>41110400</v>
      </c>
      <c r="Q103" s="215">
        <v>0</v>
      </c>
      <c r="R103" s="215">
        <v>0</v>
      </c>
      <c r="S103" s="218">
        <v>0</v>
      </c>
      <c r="T103" s="216">
        <f t="shared" si="18"/>
        <v>0</v>
      </c>
      <c r="U103" s="216">
        <v>0</v>
      </c>
      <c r="V103" s="216">
        <v>0</v>
      </c>
      <c r="W103" s="216">
        <v>0</v>
      </c>
      <c r="X103" s="216">
        <v>0</v>
      </c>
      <c r="Y103" s="219">
        <f t="shared" si="19"/>
        <v>0</v>
      </c>
      <c r="Z103" s="219">
        <v>0</v>
      </c>
      <c r="AA103" s="219">
        <v>0</v>
      </c>
      <c r="AB103" s="219">
        <v>0</v>
      </c>
      <c r="AC103" s="219">
        <v>0</v>
      </c>
      <c r="AD103" s="219">
        <v>0</v>
      </c>
      <c r="AE103" s="219">
        <v>0</v>
      </c>
      <c r="AF103" s="216">
        <v>0</v>
      </c>
      <c r="AG103" s="220">
        <f t="shared" si="20"/>
        <v>41110400</v>
      </c>
      <c r="AH103" s="215">
        <f t="shared" si="21"/>
        <v>41110400</v>
      </c>
      <c r="AI103" s="219">
        <f t="shared" si="22"/>
        <v>0</v>
      </c>
      <c r="AJ103" s="219">
        <v>0</v>
      </c>
      <c r="AK103" s="219">
        <v>0</v>
      </c>
      <c r="AL103" s="219">
        <v>0</v>
      </c>
      <c r="AM103" s="219">
        <v>0</v>
      </c>
      <c r="AN103" s="219">
        <f t="shared" si="23"/>
        <v>41110400</v>
      </c>
      <c r="AO103" s="219">
        <v>41110400</v>
      </c>
      <c r="AP103" s="219">
        <v>0</v>
      </c>
      <c r="AQ103" s="219">
        <v>0</v>
      </c>
      <c r="AR103" s="219">
        <v>0</v>
      </c>
      <c r="AS103" s="219">
        <f t="shared" si="24"/>
        <v>0</v>
      </c>
      <c r="AT103" s="216">
        <v>0</v>
      </c>
      <c r="AU103" s="216">
        <v>0</v>
      </c>
      <c r="AV103" s="216">
        <v>0</v>
      </c>
      <c r="AW103" s="216">
        <v>0</v>
      </c>
      <c r="AX103" s="219">
        <f t="shared" si="25"/>
        <v>0</v>
      </c>
      <c r="AY103" s="219">
        <v>0</v>
      </c>
      <c r="AZ103" s="219">
        <v>0</v>
      </c>
      <c r="BA103" s="219">
        <v>0</v>
      </c>
      <c r="BB103" s="219">
        <v>0</v>
      </c>
      <c r="BC103" s="219">
        <v>0</v>
      </c>
      <c r="BD103" s="219">
        <v>0</v>
      </c>
      <c r="BE103" s="216">
        <v>0</v>
      </c>
    </row>
    <row r="104" ht="20.1" customHeight="1" spans="1:58">
      <c r="A104" s="211">
        <v>97</v>
      </c>
      <c r="B104" s="224" t="s">
        <v>48</v>
      </c>
      <c r="C104" s="224" t="s">
        <v>49</v>
      </c>
      <c r="D104" s="225">
        <v>2016</v>
      </c>
      <c r="E104" s="224" t="s">
        <v>150</v>
      </c>
      <c r="F104" s="212" t="s">
        <v>51</v>
      </c>
      <c r="G104" s="212" t="s">
        <v>52</v>
      </c>
      <c r="H104" s="214">
        <f t="shared" si="14"/>
        <v>4840000</v>
      </c>
      <c r="I104" s="215">
        <f t="shared" si="15"/>
        <v>4840000</v>
      </c>
      <c r="J104" s="216">
        <f t="shared" si="16"/>
        <v>0</v>
      </c>
      <c r="K104" s="217">
        <v>0</v>
      </c>
      <c r="L104" s="216">
        <v>0</v>
      </c>
      <c r="M104" s="218">
        <v>0</v>
      </c>
      <c r="N104" s="217">
        <v>0</v>
      </c>
      <c r="O104" s="216">
        <f t="shared" si="17"/>
        <v>4840000</v>
      </c>
      <c r="P104" s="219">
        <f>1300000+3540000</f>
        <v>4840000</v>
      </c>
      <c r="Q104" s="215">
        <v>0</v>
      </c>
      <c r="R104" s="215">
        <v>0</v>
      </c>
      <c r="S104" s="218">
        <v>0</v>
      </c>
      <c r="T104" s="216">
        <f t="shared" si="18"/>
        <v>0</v>
      </c>
      <c r="U104" s="216">
        <v>0</v>
      </c>
      <c r="V104" s="216">
        <v>0</v>
      </c>
      <c r="W104" s="216">
        <v>0</v>
      </c>
      <c r="X104" s="216">
        <v>0</v>
      </c>
      <c r="Y104" s="219">
        <f t="shared" si="19"/>
        <v>0</v>
      </c>
      <c r="Z104" s="219">
        <v>0</v>
      </c>
      <c r="AA104" s="219">
        <v>0</v>
      </c>
      <c r="AB104" s="219">
        <v>0</v>
      </c>
      <c r="AC104" s="219">
        <v>0</v>
      </c>
      <c r="AD104" s="219">
        <v>0</v>
      </c>
      <c r="AE104" s="219">
        <v>0</v>
      </c>
      <c r="AF104" s="216">
        <v>0</v>
      </c>
      <c r="AG104" s="220">
        <f t="shared" si="20"/>
        <v>4840000</v>
      </c>
      <c r="AH104" s="215">
        <f t="shared" si="21"/>
        <v>4840000</v>
      </c>
      <c r="AI104" s="219">
        <f t="shared" si="22"/>
        <v>0</v>
      </c>
      <c r="AJ104" s="219">
        <v>0</v>
      </c>
      <c r="AK104" s="219">
        <v>0</v>
      </c>
      <c r="AL104" s="219">
        <v>0</v>
      </c>
      <c r="AM104" s="219">
        <v>0</v>
      </c>
      <c r="AN104" s="219">
        <f t="shared" si="23"/>
        <v>4840000</v>
      </c>
      <c r="AO104" s="219">
        <f>1300000+3540000</f>
        <v>4840000</v>
      </c>
      <c r="AP104" s="219">
        <v>0</v>
      </c>
      <c r="AQ104" s="219">
        <v>0</v>
      </c>
      <c r="AR104" s="219">
        <v>0</v>
      </c>
      <c r="AS104" s="219">
        <f t="shared" si="24"/>
        <v>0</v>
      </c>
      <c r="AT104" s="216">
        <v>0</v>
      </c>
      <c r="AU104" s="216">
        <v>0</v>
      </c>
      <c r="AV104" s="216">
        <v>0</v>
      </c>
      <c r="AW104" s="216">
        <v>0</v>
      </c>
      <c r="AX104" s="219">
        <f t="shared" si="25"/>
        <v>0</v>
      </c>
      <c r="AY104" s="219">
        <v>0</v>
      </c>
      <c r="AZ104" s="219">
        <v>0</v>
      </c>
      <c r="BA104" s="219">
        <v>0</v>
      </c>
      <c r="BB104" s="219">
        <v>0</v>
      </c>
      <c r="BC104" s="219">
        <v>0</v>
      </c>
      <c r="BD104" s="219">
        <v>0</v>
      </c>
      <c r="BE104" s="216">
        <v>0</v>
      </c>
    </row>
    <row r="105" ht="20.1" customHeight="1" spans="1:58">
      <c r="A105" s="211">
        <v>98</v>
      </c>
      <c r="B105" s="224" t="s">
        <v>48</v>
      </c>
      <c r="C105" s="224" t="s">
        <v>49</v>
      </c>
      <c r="D105" s="225">
        <v>2016</v>
      </c>
      <c r="E105" s="224" t="s">
        <v>151</v>
      </c>
      <c r="F105" s="212" t="s">
        <v>51</v>
      </c>
      <c r="G105" s="212" t="s">
        <v>52</v>
      </c>
      <c r="H105" s="214">
        <f t="shared" si="14"/>
        <v>1930400</v>
      </c>
      <c r="I105" s="215">
        <f t="shared" si="15"/>
        <v>1930400</v>
      </c>
      <c r="J105" s="216">
        <f t="shared" si="16"/>
        <v>0</v>
      </c>
      <c r="K105" s="217">
        <v>0</v>
      </c>
      <c r="L105" s="216">
        <v>0</v>
      </c>
      <c r="M105" s="218">
        <v>0</v>
      </c>
      <c r="N105" s="217">
        <v>0</v>
      </c>
      <c r="O105" s="216">
        <f t="shared" si="17"/>
        <v>1930400</v>
      </c>
      <c r="P105" s="219">
        <v>1930400</v>
      </c>
      <c r="Q105" s="215">
        <v>0</v>
      </c>
      <c r="R105" s="215">
        <v>0</v>
      </c>
      <c r="S105" s="218">
        <v>0</v>
      </c>
      <c r="T105" s="216">
        <f t="shared" si="18"/>
        <v>0</v>
      </c>
      <c r="U105" s="216">
        <v>0</v>
      </c>
      <c r="V105" s="216">
        <v>0</v>
      </c>
      <c r="W105" s="216">
        <v>0</v>
      </c>
      <c r="X105" s="216">
        <v>0</v>
      </c>
      <c r="Y105" s="219">
        <f t="shared" si="19"/>
        <v>0</v>
      </c>
      <c r="Z105" s="219">
        <v>0</v>
      </c>
      <c r="AA105" s="219">
        <v>0</v>
      </c>
      <c r="AB105" s="219">
        <v>0</v>
      </c>
      <c r="AC105" s="219">
        <v>0</v>
      </c>
      <c r="AD105" s="219">
        <v>0</v>
      </c>
      <c r="AE105" s="219">
        <v>0</v>
      </c>
      <c r="AF105" s="216">
        <v>0</v>
      </c>
      <c r="AG105" s="220">
        <f t="shared" si="20"/>
        <v>1930400</v>
      </c>
      <c r="AH105" s="215">
        <f t="shared" si="21"/>
        <v>1930400</v>
      </c>
      <c r="AI105" s="219">
        <f t="shared" si="22"/>
        <v>0</v>
      </c>
      <c r="AJ105" s="219">
        <v>0</v>
      </c>
      <c r="AK105" s="219">
        <v>0</v>
      </c>
      <c r="AL105" s="219">
        <v>0</v>
      </c>
      <c r="AM105" s="219">
        <v>0</v>
      </c>
      <c r="AN105" s="219">
        <f t="shared" si="23"/>
        <v>1930400</v>
      </c>
      <c r="AO105" s="219">
        <v>1930400</v>
      </c>
      <c r="AP105" s="219">
        <v>0</v>
      </c>
      <c r="AQ105" s="219">
        <v>0</v>
      </c>
      <c r="AR105" s="219">
        <v>0</v>
      </c>
      <c r="AS105" s="219">
        <f t="shared" si="24"/>
        <v>0</v>
      </c>
      <c r="AT105" s="216">
        <v>0</v>
      </c>
      <c r="AU105" s="216">
        <v>0</v>
      </c>
      <c r="AV105" s="216">
        <v>0</v>
      </c>
      <c r="AW105" s="216">
        <v>0</v>
      </c>
      <c r="AX105" s="219">
        <f t="shared" si="25"/>
        <v>0</v>
      </c>
      <c r="AY105" s="219">
        <v>0</v>
      </c>
      <c r="AZ105" s="219">
        <v>0</v>
      </c>
      <c r="BA105" s="219">
        <v>0</v>
      </c>
      <c r="BB105" s="219">
        <v>0</v>
      </c>
      <c r="BC105" s="219">
        <v>0</v>
      </c>
      <c r="BD105" s="219">
        <v>0</v>
      </c>
      <c r="BE105" s="216">
        <v>0</v>
      </c>
    </row>
    <row r="106" ht="20.1" customHeight="1" spans="1:58">
      <c r="A106" s="211">
        <v>99</v>
      </c>
      <c r="B106" s="224" t="s">
        <v>48</v>
      </c>
      <c r="C106" s="224" t="s">
        <v>49</v>
      </c>
      <c r="D106" s="225">
        <v>2016</v>
      </c>
      <c r="E106" s="224" t="s">
        <v>152</v>
      </c>
      <c r="F106" s="212" t="s">
        <v>51</v>
      </c>
      <c r="G106" s="212" t="s">
        <v>52</v>
      </c>
      <c r="H106" s="214">
        <f t="shared" si="14"/>
        <v>752800</v>
      </c>
      <c r="I106" s="215">
        <f t="shared" si="15"/>
        <v>752800</v>
      </c>
      <c r="J106" s="216">
        <f t="shared" si="16"/>
        <v>0</v>
      </c>
      <c r="K106" s="217">
        <v>0</v>
      </c>
      <c r="L106" s="216">
        <v>0</v>
      </c>
      <c r="M106" s="218">
        <v>0</v>
      </c>
      <c r="N106" s="217">
        <v>0</v>
      </c>
      <c r="O106" s="216">
        <f t="shared" si="17"/>
        <v>752800</v>
      </c>
      <c r="P106" s="219">
        <v>752800</v>
      </c>
      <c r="Q106" s="215">
        <v>0</v>
      </c>
      <c r="R106" s="215">
        <v>0</v>
      </c>
      <c r="S106" s="218">
        <v>0</v>
      </c>
      <c r="T106" s="216">
        <f t="shared" si="18"/>
        <v>0</v>
      </c>
      <c r="U106" s="216">
        <v>0</v>
      </c>
      <c r="V106" s="216">
        <v>0</v>
      </c>
      <c r="W106" s="216">
        <v>0</v>
      </c>
      <c r="X106" s="216">
        <v>0</v>
      </c>
      <c r="Y106" s="219">
        <f t="shared" si="19"/>
        <v>0</v>
      </c>
      <c r="Z106" s="219">
        <v>0</v>
      </c>
      <c r="AA106" s="219">
        <v>0</v>
      </c>
      <c r="AB106" s="219">
        <v>0</v>
      </c>
      <c r="AC106" s="219">
        <v>0</v>
      </c>
      <c r="AD106" s="219">
        <v>0</v>
      </c>
      <c r="AE106" s="219">
        <v>0</v>
      </c>
      <c r="AF106" s="216">
        <v>0</v>
      </c>
      <c r="AG106" s="220">
        <f t="shared" si="20"/>
        <v>752800</v>
      </c>
      <c r="AH106" s="215">
        <f t="shared" si="21"/>
        <v>752800</v>
      </c>
      <c r="AI106" s="219">
        <f t="shared" si="22"/>
        <v>0</v>
      </c>
      <c r="AJ106" s="219">
        <v>0</v>
      </c>
      <c r="AK106" s="219">
        <v>0</v>
      </c>
      <c r="AL106" s="219">
        <v>0</v>
      </c>
      <c r="AM106" s="219">
        <v>0</v>
      </c>
      <c r="AN106" s="219">
        <f t="shared" si="23"/>
        <v>752800</v>
      </c>
      <c r="AO106" s="219">
        <v>752800</v>
      </c>
      <c r="AP106" s="219">
        <v>0</v>
      </c>
      <c r="AQ106" s="219">
        <v>0</v>
      </c>
      <c r="AR106" s="219">
        <v>0</v>
      </c>
      <c r="AS106" s="219">
        <f t="shared" si="24"/>
        <v>0</v>
      </c>
      <c r="AT106" s="216">
        <v>0</v>
      </c>
      <c r="AU106" s="216">
        <v>0</v>
      </c>
      <c r="AV106" s="216">
        <v>0</v>
      </c>
      <c r="AW106" s="216">
        <v>0</v>
      </c>
      <c r="AX106" s="219">
        <f t="shared" si="25"/>
        <v>0</v>
      </c>
      <c r="AY106" s="219">
        <v>0</v>
      </c>
      <c r="AZ106" s="219">
        <v>0</v>
      </c>
      <c r="BA106" s="219">
        <v>0</v>
      </c>
      <c r="BB106" s="219">
        <v>0</v>
      </c>
      <c r="BC106" s="219">
        <v>0</v>
      </c>
      <c r="BD106" s="219">
        <v>0</v>
      </c>
      <c r="BE106" s="216">
        <v>0</v>
      </c>
    </row>
    <row r="107" ht="20.1" customHeight="1" spans="1:58">
      <c r="A107" s="211">
        <v>100</v>
      </c>
      <c r="B107" s="224" t="s">
        <v>48</v>
      </c>
      <c r="C107" s="224" t="s">
        <v>49</v>
      </c>
      <c r="D107" s="225">
        <v>2016</v>
      </c>
      <c r="E107" s="224" t="s">
        <v>153</v>
      </c>
      <c r="F107" s="212" t="s">
        <v>51</v>
      </c>
      <c r="G107" s="212" t="s">
        <v>52</v>
      </c>
      <c r="H107" s="214">
        <f t="shared" si="14"/>
        <v>1314000</v>
      </c>
      <c r="I107" s="215">
        <f t="shared" si="15"/>
        <v>1314000</v>
      </c>
      <c r="J107" s="216">
        <f t="shared" si="16"/>
        <v>0</v>
      </c>
      <c r="K107" s="217">
        <v>0</v>
      </c>
      <c r="L107" s="216">
        <v>0</v>
      </c>
      <c r="M107" s="218">
        <v>0</v>
      </c>
      <c r="N107" s="217">
        <v>0</v>
      </c>
      <c r="O107" s="216">
        <f t="shared" si="17"/>
        <v>1314000</v>
      </c>
      <c r="P107" s="219">
        <v>1314000</v>
      </c>
      <c r="Q107" s="215">
        <v>0</v>
      </c>
      <c r="R107" s="215">
        <v>0</v>
      </c>
      <c r="S107" s="218">
        <v>0</v>
      </c>
      <c r="T107" s="216">
        <f t="shared" si="18"/>
        <v>0</v>
      </c>
      <c r="U107" s="216">
        <v>0</v>
      </c>
      <c r="V107" s="216">
        <v>0</v>
      </c>
      <c r="W107" s="216">
        <v>0</v>
      </c>
      <c r="X107" s="216">
        <v>0</v>
      </c>
      <c r="Y107" s="219">
        <f t="shared" si="19"/>
        <v>0</v>
      </c>
      <c r="Z107" s="219">
        <v>0</v>
      </c>
      <c r="AA107" s="219">
        <v>0</v>
      </c>
      <c r="AB107" s="219">
        <v>0</v>
      </c>
      <c r="AC107" s="219">
        <v>0</v>
      </c>
      <c r="AD107" s="219">
        <v>0</v>
      </c>
      <c r="AE107" s="219">
        <v>0</v>
      </c>
      <c r="AF107" s="216">
        <v>0</v>
      </c>
      <c r="AG107" s="220">
        <f t="shared" si="20"/>
        <v>1314000</v>
      </c>
      <c r="AH107" s="215">
        <f t="shared" si="21"/>
        <v>1314000</v>
      </c>
      <c r="AI107" s="219">
        <f t="shared" si="22"/>
        <v>0</v>
      </c>
      <c r="AJ107" s="219">
        <v>0</v>
      </c>
      <c r="AK107" s="219">
        <v>0</v>
      </c>
      <c r="AL107" s="219">
        <v>0</v>
      </c>
      <c r="AM107" s="219">
        <v>0</v>
      </c>
      <c r="AN107" s="219">
        <f t="shared" si="23"/>
        <v>1314000</v>
      </c>
      <c r="AO107" s="219">
        <v>1314000</v>
      </c>
      <c r="AP107" s="219">
        <v>0</v>
      </c>
      <c r="AQ107" s="219">
        <v>0</v>
      </c>
      <c r="AR107" s="219">
        <v>0</v>
      </c>
      <c r="AS107" s="219">
        <f t="shared" si="24"/>
        <v>0</v>
      </c>
      <c r="AT107" s="216">
        <v>0</v>
      </c>
      <c r="AU107" s="216">
        <v>0</v>
      </c>
      <c r="AV107" s="216">
        <v>0</v>
      </c>
      <c r="AW107" s="216">
        <v>0</v>
      </c>
      <c r="AX107" s="219">
        <f t="shared" si="25"/>
        <v>0</v>
      </c>
      <c r="AY107" s="219">
        <v>0</v>
      </c>
      <c r="AZ107" s="219">
        <v>0</v>
      </c>
      <c r="BA107" s="219">
        <v>0</v>
      </c>
      <c r="BB107" s="219">
        <v>0</v>
      </c>
      <c r="BC107" s="219">
        <v>0</v>
      </c>
      <c r="BD107" s="219">
        <v>0</v>
      </c>
      <c r="BE107" s="216">
        <v>0</v>
      </c>
    </row>
    <row r="108" ht="20.1" customHeight="1" spans="1:58">
      <c r="A108" s="211">
        <v>101</v>
      </c>
      <c r="B108" s="224" t="s">
        <v>48</v>
      </c>
      <c r="C108" s="224" t="s">
        <v>49</v>
      </c>
      <c r="D108" s="225">
        <v>2016</v>
      </c>
      <c r="E108" s="224" t="s">
        <v>154</v>
      </c>
      <c r="F108" s="212" t="s">
        <v>51</v>
      </c>
      <c r="G108" s="212" t="s">
        <v>52</v>
      </c>
      <c r="H108" s="214">
        <f t="shared" si="14"/>
        <v>1100000</v>
      </c>
      <c r="I108" s="215">
        <f t="shared" si="15"/>
        <v>1100000</v>
      </c>
      <c r="J108" s="216">
        <f t="shared" si="16"/>
        <v>0</v>
      </c>
      <c r="K108" s="217">
        <v>0</v>
      </c>
      <c r="L108" s="216">
        <v>0</v>
      </c>
      <c r="M108" s="218">
        <v>0</v>
      </c>
      <c r="N108" s="217">
        <v>0</v>
      </c>
      <c r="O108" s="216">
        <f t="shared" si="17"/>
        <v>1100000</v>
      </c>
      <c r="P108" s="219">
        <v>1100000</v>
      </c>
      <c r="Q108" s="215">
        <v>0</v>
      </c>
      <c r="R108" s="215">
        <v>0</v>
      </c>
      <c r="S108" s="218">
        <v>0</v>
      </c>
      <c r="T108" s="216">
        <f t="shared" si="18"/>
        <v>0</v>
      </c>
      <c r="U108" s="216">
        <v>0</v>
      </c>
      <c r="V108" s="216">
        <v>0</v>
      </c>
      <c r="W108" s="216">
        <v>0</v>
      </c>
      <c r="X108" s="216">
        <v>0</v>
      </c>
      <c r="Y108" s="219">
        <f t="shared" si="19"/>
        <v>0</v>
      </c>
      <c r="Z108" s="219">
        <v>0</v>
      </c>
      <c r="AA108" s="219">
        <v>0</v>
      </c>
      <c r="AB108" s="219">
        <v>0</v>
      </c>
      <c r="AC108" s="219">
        <v>0</v>
      </c>
      <c r="AD108" s="219">
        <v>0</v>
      </c>
      <c r="AE108" s="219">
        <v>0</v>
      </c>
      <c r="AF108" s="216">
        <v>0</v>
      </c>
      <c r="AG108" s="220">
        <f t="shared" si="20"/>
        <v>1100000</v>
      </c>
      <c r="AH108" s="215">
        <f t="shared" si="21"/>
        <v>1100000</v>
      </c>
      <c r="AI108" s="219">
        <f t="shared" si="22"/>
        <v>0</v>
      </c>
      <c r="AJ108" s="219">
        <v>0</v>
      </c>
      <c r="AK108" s="219">
        <v>0</v>
      </c>
      <c r="AL108" s="219">
        <v>0</v>
      </c>
      <c r="AM108" s="219">
        <v>0</v>
      </c>
      <c r="AN108" s="219">
        <f t="shared" si="23"/>
        <v>1100000</v>
      </c>
      <c r="AO108" s="219">
        <v>1100000</v>
      </c>
      <c r="AP108" s="219">
        <v>0</v>
      </c>
      <c r="AQ108" s="219">
        <v>0</v>
      </c>
      <c r="AR108" s="219">
        <v>0</v>
      </c>
      <c r="AS108" s="219">
        <f t="shared" si="24"/>
        <v>0</v>
      </c>
      <c r="AT108" s="216">
        <v>0</v>
      </c>
      <c r="AU108" s="216">
        <v>0</v>
      </c>
      <c r="AV108" s="216">
        <v>0</v>
      </c>
      <c r="AW108" s="216">
        <v>0</v>
      </c>
      <c r="AX108" s="219">
        <f t="shared" si="25"/>
        <v>0</v>
      </c>
      <c r="AY108" s="219">
        <v>0</v>
      </c>
      <c r="AZ108" s="219">
        <v>0</v>
      </c>
      <c r="BA108" s="219">
        <v>0</v>
      </c>
      <c r="BB108" s="219">
        <v>0</v>
      </c>
      <c r="BC108" s="219">
        <v>0</v>
      </c>
      <c r="BD108" s="219">
        <v>0</v>
      </c>
      <c r="BE108" s="216">
        <v>0</v>
      </c>
    </row>
    <row r="109" ht="20.1" customHeight="1" spans="1:58">
      <c r="A109" s="211">
        <v>102</v>
      </c>
      <c r="B109" s="224" t="s">
        <v>48</v>
      </c>
      <c r="C109" s="224" t="s">
        <v>49</v>
      </c>
      <c r="D109" s="225">
        <v>2016</v>
      </c>
      <c r="E109" s="224" t="s">
        <v>155</v>
      </c>
      <c r="F109" s="212" t="s">
        <v>51</v>
      </c>
      <c r="G109" s="212" t="s">
        <v>52</v>
      </c>
      <c r="H109" s="214">
        <f t="shared" si="14"/>
        <v>4677800</v>
      </c>
      <c r="I109" s="215">
        <f t="shared" si="15"/>
        <v>4677800</v>
      </c>
      <c r="J109" s="216">
        <f t="shared" si="16"/>
        <v>0</v>
      </c>
      <c r="K109" s="217">
        <v>0</v>
      </c>
      <c r="L109" s="216">
        <v>0</v>
      </c>
      <c r="M109" s="218">
        <v>0</v>
      </c>
      <c r="N109" s="217">
        <v>0</v>
      </c>
      <c r="O109" s="216">
        <f t="shared" si="17"/>
        <v>4677800</v>
      </c>
      <c r="P109" s="215">
        <v>0</v>
      </c>
      <c r="Q109" s="219">
        <v>4677800</v>
      </c>
      <c r="R109" s="215">
        <v>0</v>
      </c>
      <c r="S109" s="218">
        <v>0</v>
      </c>
      <c r="T109" s="216">
        <f t="shared" si="18"/>
        <v>0</v>
      </c>
      <c r="U109" s="216">
        <v>0</v>
      </c>
      <c r="V109" s="216">
        <v>0</v>
      </c>
      <c r="W109" s="216">
        <v>0</v>
      </c>
      <c r="X109" s="216">
        <v>0</v>
      </c>
      <c r="Y109" s="219">
        <f t="shared" si="19"/>
        <v>0</v>
      </c>
      <c r="Z109" s="219">
        <v>0</v>
      </c>
      <c r="AA109" s="219">
        <v>0</v>
      </c>
      <c r="AB109" s="219">
        <v>0</v>
      </c>
      <c r="AC109" s="219">
        <v>0</v>
      </c>
      <c r="AD109" s="219">
        <v>0</v>
      </c>
      <c r="AE109" s="219">
        <v>0</v>
      </c>
      <c r="AF109" s="216">
        <v>0</v>
      </c>
      <c r="AG109" s="220">
        <f t="shared" si="20"/>
        <v>4677800</v>
      </c>
      <c r="AH109" s="215">
        <f t="shared" si="21"/>
        <v>4677800</v>
      </c>
      <c r="AI109" s="219">
        <f t="shared" si="22"/>
        <v>0</v>
      </c>
      <c r="AJ109" s="219">
        <v>0</v>
      </c>
      <c r="AK109" s="219">
        <v>0</v>
      </c>
      <c r="AL109" s="219">
        <v>0</v>
      </c>
      <c r="AM109" s="219">
        <v>0</v>
      </c>
      <c r="AN109" s="219">
        <f t="shared" si="23"/>
        <v>4677800</v>
      </c>
      <c r="AO109" s="219">
        <v>0</v>
      </c>
      <c r="AP109" s="219">
        <v>4677800</v>
      </c>
      <c r="AQ109" s="219">
        <v>0</v>
      </c>
      <c r="AR109" s="219">
        <v>0</v>
      </c>
      <c r="AS109" s="219">
        <f t="shared" si="24"/>
        <v>0</v>
      </c>
      <c r="AT109" s="219">
        <v>0</v>
      </c>
      <c r="AU109" s="219">
        <v>0</v>
      </c>
      <c r="AV109" s="219">
        <v>0</v>
      </c>
      <c r="AW109" s="219">
        <v>0</v>
      </c>
      <c r="AX109" s="219">
        <f t="shared" si="25"/>
        <v>0</v>
      </c>
      <c r="AY109" s="219">
        <v>0</v>
      </c>
      <c r="AZ109" s="219">
        <v>0</v>
      </c>
      <c r="BA109" s="219">
        <v>0</v>
      </c>
      <c r="BB109" s="219">
        <v>0</v>
      </c>
      <c r="BC109" s="219">
        <v>0</v>
      </c>
      <c r="BD109" s="219">
        <v>0</v>
      </c>
      <c r="BE109" s="219">
        <v>0</v>
      </c>
    </row>
    <row r="110" ht="20.1" customHeight="1" spans="1:58">
      <c r="A110" s="211">
        <v>103</v>
      </c>
      <c r="B110" s="224" t="s">
        <v>48</v>
      </c>
      <c r="C110" s="224" t="s">
        <v>49</v>
      </c>
      <c r="D110" s="225">
        <v>2016</v>
      </c>
      <c r="E110" s="213" t="s">
        <v>156</v>
      </c>
      <c r="F110" s="212" t="s">
        <v>51</v>
      </c>
      <c r="G110" s="212" t="s">
        <v>52</v>
      </c>
      <c r="H110" s="214">
        <f t="shared" si="14"/>
        <v>3000000</v>
      </c>
      <c r="I110" s="215">
        <f t="shared" si="15"/>
        <v>3000000</v>
      </c>
      <c r="J110" s="216">
        <f t="shared" si="16"/>
        <v>0</v>
      </c>
      <c r="K110" s="217">
        <v>0</v>
      </c>
      <c r="L110" s="216">
        <v>0</v>
      </c>
      <c r="M110" s="218">
        <v>0</v>
      </c>
      <c r="N110" s="217">
        <v>0</v>
      </c>
      <c r="O110" s="216">
        <f t="shared" si="17"/>
        <v>3000000</v>
      </c>
      <c r="P110" s="217">
        <v>3000000</v>
      </c>
      <c r="Q110" s="215">
        <v>0</v>
      </c>
      <c r="R110" s="215">
        <v>0</v>
      </c>
      <c r="S110" s="218">
        <v>0</v>
      </c>
      <c r="T110" s="216">
        <f t="shared" si="18"/>
        <v>0</v>
      </c>
      <c r="U110" s="217">
        <v>0</v>
      </c>
      <c r="V110" s="217">
        <v>0</v>
      </c>
      <c r="W110" s="217">
        <v>0</v>
      </c>
      <c r="X110" s="217">
        <v>0</v>
      </c>
      <c r="Y110" s="219">
        <f t="shared" si="19"/>
        <v>0</v>
      </c>
      <c r="Z110" s="219">
        <v>0</v>
      </c>
      <c r="AA110" s="219">
        <v>0</v>
      </c>
      <c r="AB110" s="219">
        <v>0</v>
      </c>
      <c r="AC110" s="219">
        <v>0</v>
      </c>
      <c r="AD110" s="219">
        <v>0</v>
      </c>
      <c r="AE110" s="219">
        <v>0</v>
      </c>
      <c r="AF110" s="216">
        <v>0</v>
      </c>
      <c r="AG110" s="220">
        <f t="shared" si="20"/>
        <v>3000000</v>
      </c>
      <c r="AH110" s="215">
        <f t="shared" si="21"/>
        <v>3000000</v>
      </c>
      <c r="AI110" s="219">
        <f t="shared" si="22"/>
        <v>0</v>
      </c>
      <c r="AJ110" s="219">
        <v>0</v>
      </c>
      <c r="AK110" s="219">
        <v>0</v>
      </c>
      <c r="AL110" s="219">
        <v>0</v>
      </c>
      <c r="AM110" s="219">
        <v>0</v>
      </c>
      <c r="AN110" s="219">
        <f t="shared" si="23"/>
        <v>3000000</v>
      </c>
      <c r="AO110" s="217">
        <v>3000000</v>
      </c>
      <c r="AP110" s="215">
        <v>0</v>
      </c>
      <c r="AQ110" s="215">
        <v>0</v>
      </c>
      <c r="AR110" s="215">
        <v>0</v>
      </c>
      <c r="AS110" s="219">
        <f t="shared" si="24"/>
        <v>0</v>
      </c>
      <c r="AT110" s="217">
        <v>0</v>
      </c>
      <c r="AU110" s="217">
        <v>0</v>
      </c>
      <c r="AV110" s="217">
        <v>0</v>
      </c>
      <c r="AW110" s="217">
        <v>0</v>
      </c>
      <c r="AX110" s="219">
        <f t="shared" si="25"/>
        <v>0</v>
      </c>
      <c r="AY110" s="219">
        <v>0</v>
      </c>
      <c r="AZ110" s="219">
        <v>0</v>
      </c>
      <c r="BA110" s="219">
        <v>0</v>
      </c>
      <c r="BB110" s="219">
        <v>0</v>
      </c>
      <c r="BC110" s="219">
        <v>0</v>
      </c>
      <c r="BD110" s="219">
        <v>0</v>
      </c>
      <c r="BE110" s="216">
        <v>0</v>
      </c>
    </row>
    <row r="111" ht="20.1" customHeight="1" spans="1:58">
      <c r="A111" s="211">
        <v>104</v>
      </c>
      <c r="B111" s="224" t="s">
        <v>48</v>
      </c>
      <c r="C111" s="224" t="s">
        <v>49</v>
      </c>
      <c r="D111" s="225">
        <v>2016</v>
      </c>
      <c r="E111" s="213" t="s">
        <v>157</v>
      </c>
      <c r="F111" s="212" t="s">
        <v>51</v>
      </c>
      <c r="G111" s="212" t="s">
        <v>51</v>
      </c>
      <c r="H111" s="214">
        <f t="shared" si="14"/>
        <v>5000000</v>
      </c>
      <c r="I111" s="215">
        <f t="shared" si="15"/>
        <v>5000000</v>
      </c>
      <c r="J111" s="216">
        <f t="shared" si="16"/>
        <v>0</v>
      </c>
      <c r="K111" s="217">
        <v>0</v>
      </c>
      <c r="L111" s="216">
        <v>0</v>
      </c>
      <c r="M111" s="218">
        <v>0</v>
      </c>
      <c r="N111" s="217">
        <v>0</v>
      </c>
      <c r="O111" s="216">
        <f t="shared" si="17"/>
        <v>5000000</v>
      </c>
      <c r="P111" s="217">
        <v>5000000</v>
      </c>
      <c r="Q111" s="215">
        <v>0</v>
      </c>
      <c r="R111" s="215">
        <v>0</v>
      </c>
      <c r="S111" s="218">
        <v>0</v>
      </c>
      <c r="T111" s="216">
        <f t="shared" si="18"/>
        <v>0</v>
      </c>
      <c r="U111" s="217">
        <v>0</v>
      </c>
      <c r="V111" s="217">
        <v>0</v>
      </c>
      <c r="W111" s="217">
        <v>0</v>
      </c>
      <c r="X111" s="217">
        <v>0</v>
      </c>
      <c r="Y111" s="219">
        <f t="shared" si="19"/>
        <v>0</v>
      </c>
      <c r="Z111" s="219">
        <v>0</v>
      </c>
      <c r="AA111" s="219">
        <v>0</v>
      </c>
      <c r="AB111" s="219">
        <v>0</v>
      </c>
      <c r="AC111" s="219">
        <v>0</v>
      </c>
      <c r="AD111" s="219">
        <v>0</v>
      </c>
      <c r="AE111" s="219">
        <v>0</v>
      </c>
      <c r="AF111" s="216">
        <v>0</v>
      </c>
      <c r="AG111" s="220">
        <f t="shared" si="20"/>
        <v>5000000</v>
      </c>
      <c r="AH111" s="215">
        <f t="shared" si="21"/>
        <v>5000000</v>
      </c>
      <c r="AI111" s="219">
        <f t="shared" si="22"/>
        <v>0</v>
      </c>
      <c r="AJ111" s="219">
        <v>0</v>
      </c>
      <c r="AK111" s="219">
        <v>0</v>
      </c>
      <c r="AL111" s="219">
        <v>0</v>
      </c>
      <c r="AM111" s="219">
        <v>0</v>
      </c>
      <c r="AN111" s="219">
        <f t="shared" si="23"/>
        <v>5000000</v>
      </c>
      <c r="AO111" s="217">
        <v>5000000</v>
      </c>
      <c r="AP111" s="219">
        <v>0</v>
      </c>
      <c r="AQ111" s="219">
        <v>0</v>
      </c>
      <c r="AR111" s="219">
        <v>0</v>
      </c>
      <c r="AS111" s="219">
        <f t="shared" si="24"/>
        <v>0</v>
      </c>
      <c r="AT111" s="219">
        <v>0</v>
      </c>
      <c r="AU111" s="219">
        <v>0</v>
      </c>
      <c r="AV111" s="219">
        <v>0</v>
      </c>
      <c r="AW111" s="219">
        <v>0</v>
      </c>
      <c r="AX111" s="219">
        <f t="shared" si="25"/>
        <v>0</v>
      </c>
      <c r="AY111" s="219">
        <v>0</v>
      </c>
      <c r="AZ111" s="219">
        <v>0</v>
      </c>
      <c r="BA111" s="219">
        <v>0</v>
      </c>
      <c r="BB111" s="219">
        <v>0</v>
      </c>
      <c r="BC111" s="219">
        <v>0</v>
      </c>
      <c r="BD111" s="219">
        <v>0</v>
      </c>
      <c r="BE111" s="219">
        <v>0</v>
      </c>
    </row>
    <row r="112" ht="20.1" customHeight="1" spans="1:58">
      <c r="A112" s="211">
        <v>105</v>
      </c>
      <c r="B112" s="224" t="s">
        <v>48</v>
      </c>
      <c r="C112" s="224" t="s">
        <v>49</v>
      </c>
      <c r="D112" s="225">
        <v>2016</v>
      </c>
      <c r="E112" s="213" t="s">
        <v>158</v>
      </c>
      <c r="F112" s="212" t="s">
        <v>51</v>
      </c>
      <c r="G112" s="212" t="s">
        <v>51</v>
      </c>
      <c r="H112" s="214">
        <f t="shared" si="14"/>
        <v>3000000</v>
      </c>
      <c r="I112" s="215">
        <f t="shared" si="15"/>
        <v>3000000</v>
      </c>
      <c r="J112" s="216">
        <f t="shared" si="16"/>
        <v>0</v>
      </c>
      <c r="K112" s="217">
        <v>0</v>
      </c>
      <c r="L112" s="216">
        <v>0</v>
      </c>
      <c r="M112" s="218">
        <v>0</v>
      </c>
      <c r="N112" s="217">
        <v>0</v>
      </c>
      <c r="O112" s="216">
        <f t="shared" si="17"/>
        <v>3000000</v>
      </c>
      <c r="P112" s="217">
        <v>3000000</v>
      </c>
      <c r="Q112" s="215">
        <v>0</v>
      </c>
      <c r="R112" s="215">
        <v>0</v>
      </c>
      <c r="S112" s="218">
        <v>0</v>
      </c>
      <c r="T112" s="216">
        <f t="shared" si="18"/>
        <v>0</v>
      </c>
      <c r="U112" s="217">
        <v>0</v>
      </c>
      <c r="V112" s="217">
        <v>0</v>
      </c>
      <c r="W112" s="217">
        <v>0</v>
      </c>
      <c r="X112" s="217">
        <v>0</v>
      </c>
      <c r="Y112" s="219">
        <f t="shared" si="19"/>
        <v>0</v>
      </c>
      <c r="Z112" s="219">
        <v>0</v>
      </c>
      <c r="AA112" s="219">
        <v>0</v>
      </c>
      <c r="AB112" s="219">
        <v>0</v>
      </c>
      <c r="AC112" s="219">
        <v>0</v>
      </c>
      <c r="AD112" s="219">
        <v>0</v>
      </c>
      <c r="AE112" s="219">
        <v>0</v>
      </c>
      <c r="AF112" s="216">
        <v>0</v>
      </c>
      <c r="AG112" s="220">
        <f t="shared" si="20"/>
        <v>3000000</v>
      </c>
      <c r="AH112" s="215">
        <f t="shared" si="21"/>
        <v>3000000</v>
      </c>
      <c r="AI112" s="219">
        <f t="shared" si="22"/>
        <v>0</v>
      </c>
      <c r="AJ112" s="219">
        <v>0</v>
      </c>
      <c r="AK112" s="219">
        <v>0</v>
      </c>
      <c r="AL112" s="219">
        <v>0</v>
      </c>
      <c r="AM112" s="219">
        <v>0</v>
      </c>
      <c r="AN112" s="219">
        <f t="shared" si="23"/>
        <v>3000000</v>
      </c>
      <c r="AO112" s="217">
        <v>3000000</v>
      </c>
      <c r="AP112" s="219">
        <v>0</v>
      </c>
      <c r="AQ112" s="219">
        <v>0</v>
      </c>
      <c r="AR112" s="219">
        <v>0</v>
      </c>
      <c r="AS112" s="219">
        <f t="shared" si="24"/>
        <v>0</v>
      </c>
      <c r="AT112" s="219">
        <v>0</v>
      </c>
      <c r="AU112" s="219">
        <v>0</v>
      </c>
      <c r="AV112" s="219">
        <v>0</v>
      </c>
      <c r="AW112" s="219">
        <v>0</v>
      </c>
      <c r="AX112" s="219">
        <f t="shared" si="25"/>
        <v>0</v>
      </c>
      <c r="AY112" s="219">
        <v>0</v>
      </c>
      <c r="AZ112" s="219">
        <v>0</v>
      </c>
      <c r="BA112" s="219">
        <v>0</v>
      </c>
      <c r="BB112" s="219">
        <v>0</v>
      </c>
      <c r="BC112" s="219">
        <v>0</v>
      </c>
      <c r="BD112" s="219">
        <v>0</v>
      </c>
      <c r="BE112" s="219">
        <v>0</v>
      </c>
    </row>
    <row r="113" ht="20.1" customHeight="1" spans="1:58">
      <c r="A113" s="211">
        <v>106</v>
      </c>
      <c r="B113" s="224" t="s">
        <v>48</v>
      </c>
      <c r="C113" s="224" t="s">
        <v>49</v>
      </c>
      <c r="D113" s="225">
        <v>2017</v>
      </c>
      <c r="E113" s="213" t="s">
        <v>159</v>
      </c>
      <c r="F113" s="212" t="s">
        <v>51</v>
      </c>
      <c r="G113" s="212" t="s">
        <v>51</v>
      </c>
      <c r="H113" s="214">
        <f t="shared" si="14"/>
        <v>48736100</v>
      </c>
      <c r="I113" s="215">
        <f t="shared" si="15"/>
        <v>9610800</v>
      </c>
      <c r="J113" s="216">
        <f t="shared" si="16"/>
        <v>0</v>
      </c>
      <c r="K113" s="217">
        <v>0</v>
      </c>
      <c r="L113" s="216">
        <v>0</v>
      </c>
      <c r="M113" s="218">
        <v>0</v>
      </c>
      <c r="N113" s="217">
        <v>0</v>
      </c>
      <c r="O113" s="216">
        <f t="shared" si="17"/>
        <v>9610800</v>
      </c>
      <c r="P113" s="215">
        <v>0</v>
      </c>
      <c r="Q113" s="215">
        <v>5672800</v>
      </c>
      <c r="R113" s="215">
        <v>3938000</v>
      </c>
      <c r="S113" s="218">
        <v>0</v>
      </c>
      <c r="T113" s="216">
        <f t="shared" si="18"/>
        <v>0</v>
      </c>
      <c r="U113" s="216">
        <v>0</v>
      </c>
      <c r="V113" s="216">
        <v>0</v>
      </c>
      <c r="W113" s="216">
        <v>0</v>
      </c>
      <c r="X113" s="216">
        <v>0</v>
      </c>
      <c r="Y113" s="219">
        <f t="shared" si="19"/>
        <v>0</v>
      </c>
      <c r="Z113" s="219">
        <v>0</v>
      </c>
      <c r="AA113" s="219">
        <v>0</v>
      </c>
      <c r="AB113" s="219">
        <v>0</v>
      </c>
      <c r="AC113" s="219">
        <v>0</v>
      </c>
      <c r="AD113" s="219">
        <v>0</v>
      </c>
      <c r="AE113" s="219">
        <v>0</v>
      </c>
      <c r="AF113" s="216">
        <v>39125300</v>
      </c>
      <c r="AG113" s="220">
        <f t="shared" si="20"/>
        <v>48068147.2</v>
      </c>
      <c r="AH113" s="215">
        <f t="shared" si="21"/>
        <v>9610800</v>
      </c>
      <c r="AI113" s="219">
        <f t="shared" si="22"/>
        <v>0</v>
      </c>
      <c r="AJ113" s="234">
        <v>0</v>
      </c>
      <c r="AK113" s="219">
        <v>0</v>
      </c>
      <c r="AL113" s="219">
        <v>0</v>
      </c>
      <c r="AM113" s="219">
        <v>0</v>
      </c>
      <c r="AN113" s="219">
        <f t="shared" si="23"/>
        <v>9610800</v>
      </c>
      <c r="AO113" s="219">
        <v>0</v>
      </c>
      <c r="AP113" s="219">
        <v>5672800</v>
      </c>
      <c r="AQ113" s="219">
        <v>3938000</v>
      </c>
      <c r="AR113" s="219">
        <v>0</v>
      </c>
      <c r="AS113" s="219">
        <f t="shared" si="24"/>
        <v>0</v>
      </c>
      <c r="AT113" s="219">
        <v>0</v>
      </c>
      <c r="AU113" s="219">
        <v>0</v>
      </c>
      <c r="AV113" s="219">
        <v>0</v>
      </c>
      <c r="AW113" s="219">
        <v>0</v>
      </c>
      <c r="AX113" s="219">
        <f t="shared" si="25"/>
        <v>0</v>
      </c>
      <c r="AY113" s="219">
        <v>0</v>
      </c>
      <c r="AZ113" s="219">
        <v>0</v>
      </c>
      <c r="BA113" s="219">
        <v>0</v>
      </c>
      <c r="BB113" s="219">
        <v>0</v>
      </c>
      <c r="BC113" s="219">
        <v>0</v>
      </c>
      <c r="BD113" s="219">
        <v>0</v>
      </c>
      <c r="BE113" s="219">
        <v>38457347.2</v>
      </c>
      <c r="BF113" t="s">
        <v>160</v>
      </c>
    </row>
    <row r="114" ht="20.1" customHeight="1" spans="1:58">
      <c r="A114" s="211">
        <v>107</v>
      </c>
      <c r="B114" s="224" t="s">
        <v>48</v>
      </c>
      <c r="C114" s="224" t="s">
        <v>49</v>
      </c>
      <c r="D114" s="225">
        <v>2018</v>
      </c>
      <c r="E114" s="213" t="s">
        <v>161</v>
      </c>
      <c r="F114" s="212" t="s">
        <v>51</v>
      </c>
      <c r="G114" s="212" t="s">
        <v>51</v>
      </c>
      <c r="H114" s="214">
        <f t="shared" si="14"/>
        <v>30000001.48</v>
      </c>
      <c r="I114" s="215">
        <f t="shared" si="15"/>
        <v>20930686.48</v>
      </c>
      <c r="J114" s="216">
        <f t="shared" si="16"/>
        <v>0</v>
      </c>
      <c r="K114" s="217">
        <v>0</v>
      </c>
      <c r="L114" s="216">
        <v>0</v>
      </c>
      <c r="M114" s="218">
        <v>0</v>
      </c>
      <c r="N114" s="217">
        <v>0</v>
      </c>
      <c r="O114" s="216">
        <f t="shared" si="17"/>
        <v>20930686.48</v>
      </c>
      <c r="P114" s="215">
        <v>20930686.48</v>
      </c>
      <c r="Q114" s="215">
        <v>0</v>
      </c>
      <c r="R114" s="215">
        <v>0</v>
      </c>
      <c r="S114" s="218">
        <v>0</v>
      </c>
      <c r="T114" s="216">
        <f t="shared" si="18"/>
        <v>0</v>
      </c>
      <c r="U114" s="216">
        <v>0</v>
      </c>
      <c r="V114" s="216">
        <v>0</v>
      </c>
      <c r="W114" s="216">
        <v>0</v>
      </c>
      <c r="X114" s="216">
        <v>0</v>
      </c>
      <c r="Y114" s="219">
        <f t="shared" si="19"/>
        <v>0</v>
      </c>
      <c r="Z114" s="219">
        <v>0</v>
      </c>
      <c r="AA114" s="219">
        <v>0</v>
      </c>
      <c r="AB114" s="219">
        <v>0</v>
      </c>
      <c r="AC114" s="219">
        <v>0</v>
      </c>
      <c r="AD114" s="219">
        <v>0</v>
      </c>
      <c r="AE114" s="219">
        <v>0</v>
      </c>
      <c r="AF114" s="217">
        <v>9069315</v>
      </c>
      <c r="AG114" s="220">
        <f t="shared" si="20"/>
        <v>28656852.96</v>
      </c>
      <c r="AH114" s="215">
        <f t="shared" si="21"/>
        <v>20930686.48</v>
      </c>
      <c r="AI114" s="219">
        <f t="shared" si="22"/>
        <v>0</v>
      </c>
      <c r="AJ114" s="234">
        <v>0</v>
      </c>
      <c r="AK114" s="219">
        <v>0</v>
      </c>
      <c r="AL114" s="219">
        <v>0</v>
      </c>
      <c r="AM114" s="219">
        <v>0</v>
      </c>
      <c r="AN114" s="219">
        <f t="shared" si="23"/>
        <v>20930686.48</v>
      </c>
      <c r="AO114" s="219">
        <v>20930686.48</v>
      </c>
      <c r="AP114" s="219">
        <v>0</v>
      </c>
      <c r="AQ114" s="219">
        <v>0</v>
      </c>
      <c r="AR114" s="219">
        <v>0</v>
      </c>
      <c r="AS114" s="219">
        <f t="shared" si="24"/>
        <v>0</v>
      </c>
      <c r="AT114" s="219">
        <v>0</v>
      </c>
      <c r="AU114" s="219">
        <v>0</v>
      </c>
      <c r="AV114" s="219">
        <v>0</v>
      </c>
      <c r="AW114" s="219">
        <v>0</v>
      </c>
      <c r="AX114" s="219">
        <f t="shared" si="25"/>
        <v>0</v>
      </c>
      <c r="AY114" s="219">
        <v>0</v>
      </c>
      <c r="AZ114" s="219">
        <v>0</v>
      </c>
      <c r="BA114" s="219">
        <v>0</v>
      </c>
      <c r="BB114" s="219">
        <v>0</v>
      </c>
      <c r="BC114" s="219">
        <v>0</v>
      </c>
      <c r="BD114" s="219">
        <v>0</v>
      </c>
      <c r="BE114" s="219">
        <v>7726166.48</v>
      </c>
    </row>
    <row r="115" ht="20.1" customHeight="1" spans="1:58">
      <c r="A115" s="211">
        <v>108</v>
      </c>
      <c r="B115" s="224" t="s">
        <v>48</v>
      </c>
      <c r="C115" s="224" t="s">
        <v>49</v>
      </c>
      <c r="D115" s="225">
        <v>2018</v>
      </c>
      <c r="E115" s="213" t="s">
        <v>162</v>
      </c>
      <c r="F115" s="212" t="s">
        <v>51</v>
      </c>
      <c r="G115" s="212" t="s">
        <v>51</v>
      </c>
      <c r="H115" s="214">
        <f t="shared" si="14"/>
        <v>8859100</v>
      </c>
      <c r="I115" s="215">
        <f t="shared" si="15"/>
        <v>3106070</v>
      </c>
      <c r="J115" s="216">
        <f t="shared" si="16"/>
        <v>0</v>
      </c>
      <c r="K115" s="217">
        <v>0</v>
      </c>
      <c r="L115" s="216">
        <v>0</v>
      </c>
      <c r="M115" s="218">
        <v>0</v>
      </c>
      <c r="N115" s="217">
        <v>0</v>
      </c>
      <c r="O115" s="216">
        <f t="shared" si="17"/>
        <v>3106070</v>
      </c>
      <c r="P115" s="215">
        <v>3106070</v>
      </c>
      <c r="Q115" s="215">
        <v>0</v>
      </c>
      <c r="R115" s="215">
        <v>0</v>
      </c>
      <c r="S115" s="218">
        <v>0</v>
      </c>
      <c r="T115" s="216">
        <f t="shared" si="18"/>
        <v>0</v>
      </c>
      <c r="U115" s="216">
        <v>0</v>
      </c>
      <c r="V115" s="216">
        <v>0</v>
      </c>
      <c r="W115" s="216">
        <v>0</v>
      </c>
      <c r="X115" s="216">
        <v>0</v>
      </c>
      <c r="Y115" s="219">
        <f t="shared" si="19"/>
        <v>0</v>
      </c>
      <c r="Z115" s="219">
        <v>0</v>
      </c>
      <c r="AA115" s="219">
        <v>0</v>
      </c>
      <c r="AB115" s="219">
        <v>0</v>
      </c>
      <c r="AC115" s="219">
        <v>0</v>
      </c>
      <c r="AD115" s="219">
        <v>0</v>
      </c>
      <c r="AE115" s="219">
        <v>0</v>
      </c>
      <c r="AF115" s="217">
        <v>5753030</v>
      </c>
      <c r="AG115" s="220">
        <f t="shared" si="20"/>
        <v>8864548.54</v>
      </c>
      <c r="AH115" s="215">
        <f t="shared" si="21"/>
        <v>3106070</v>
      </c>
      <c r="AI115" s="219">
        <f t="shared" si="22"/>
        <v>0</v>
      </c>
      <c r="AJ115" s="234">
        <v>0</v>
      </c>
      <c r="AK115" s="219">
        <v>0</v>
      </c>
      <c r="AL115" s="219">
        <v>0</v>
      </c>
      <c r="AM115" s="219">
        <v>0</v>
      </c>
      <c r="AN115" s="219">
        <f t="shared" si="23"/>
        <v>3106070</v>
      </c>
      <c r="AO115" s="219">
        <f>P115</f>
        <v>3106070</v>
      </c>
      <c r="AP115" s="219">
        <v>0</v>
      </c>
      <c r="AQ115" s="219">
        <v>0</v>
      </c>
      <c r="AR115" s="219">
        <v>0</v>
      </c>
      <c r="AS115" s="219">
        <f t="shared" si="24"/>
        <v>0</v>
      </c>
      <c r="AT115" s="219">
        <v>0</v>
      </c>
      <c r="AU115" s="219">
        <v>0</v>
      </c>
      <c r="AV115" s="219">
        <v>0</v>
      </c>
      <c r="AW115" s="219">
        <v>0</v>
      </c>
      <c r="AX115" s="219">
        <f t="shared" si="25"/>
        <v>0</v>
      </c>
      <c r="AY115" s="219">
        <v>0</v>
      </c>
      <c r="AZ115" s="219">
        <v>0</v>
      </c>
      <c r="BA115" s="219">
        <v>0</v>
      </c>
      <c r="BB115" s="219">
        <v>0</v>
      </c>
      <c r="BC115" s="219">
        <v>0</v>
      </c>
      <c r="BD115" s="219">
        <v>0</v>
      </c>
      <c r="BE115" s="217">
        <v>5758478.54</v>
      </c>
      <c r="BF115" t="s">
        <v>163</v>
      </c>
    </row>
    <row r="116" ht="20.1" customHeight="1" spans="1:58">
      <c r="A116" s="211">
        <v>109</v>
      </c>
      <c r="B116" s="224" t="s">
        <v>48</v>
      </c>
      <c r="C116" s="224" t="s">
        <v>49</v>
      </c>
      <c r="D116" s="225">
        <v>2017</v>
      </c>
      <c r="E116" s="213" t="s">
        <v>164</v>
      </c>
      <c r="F116" s="212" t="s">
        <v>51</v>
      </c>
      <c r="G116" s="212" t="s">
        <v>51</v>
      </c>
      <c r="H116" s="214">
        <f t="shared" si="14"/>
        <v>8398900</v>
      </c>
      <c r="I116" s="215">
        <f t="shared" si="15"/>
        <v>8398900</v>
      </c>
      <c r="J116" s="216">
        <f t="shared" si="16"/>
        <v>0</v>
      </c>
      <c r="K116" s="217">
        <v>0</v>
      </c>
      <c r="L116" s="216">
        <v>0</v>
      </c>
      <c r="M116" s="218">
        <v>0</v>
      </c>
      <c r="N116" s="217">
        <v>0</v>
      </c>
      <c r="O116" s="216">
        <f t="shared" si="17"/>
        <v>8398900</v>
      </c>
      <c r="P116" s="215">
        <v>8398900</v>
      </c>
      <c r="Q116" s="215">
        <v>0</v>
      </c>
      <c r="R116" s="215">
        <v>0</v>
      </c>
      <c r="S116" s="218">
        <v>0</v>
      </c>
      <c r="T116" s="216">
        <f t="shared" si="18"/>
        <v>0</v>
      </c>
      <c r="U116" s="216">
        <v>0</v>
      </c>
      <c r="V116" s="216">
        <v>0</v>
      </c>
      <c r="W116" s="216">
        <v>0</v>
      </c>
      <c r="X116" s="216">
        <v>0</v>
      </c>
      <c r="Y116" s="219">
        <f t="shared" si="19"/>
        <v>0</v>
      </c>
      <c r="Z116" s="219">
        <v>0</v>
      </c>
      <c r="AA116" s="219">
        <v>0</v>
      </c>
      <c r="AB116" s="219">
        <v>0</v>
      </c>
      <c r="AC116" s="219">
        <v>0</v>
      </c>
      <c r="AD116" s="219">
        <v>0</v>
      </c>
      <c r="AE116" s="219">
        <v>0</v>
      </c>
      <c r="AF116" s="216">
        <v>0</v>
      </c>
      <c r="AG116" s="220">
        <f t="shared" si="20"/>
        <v>8395180.6</v>
      </c>
      <c r="AH116" s="215">
        <f t="shared" si="21"/>
        <v>8395180.6</v>
      </c>
      <c r="AI116" s="219">
        <f t="shared" si="22"/>
        <v>0</v>
      </c>
      <c r="AJ116" s="234">
        <v>0</v>
      </c>
      <c r="AK116" s="219">
        <v>0</v>
      </c>
      <c r="AL116" s="219">
        <v>0</v>
      </c>
      <c r="AM116" s="219">
        <v>0</v>
      </c>
      <c r="AN116" s="219">
        <f t="shared" si="23"/>
        <v>8395180.6</v>
      </c>
      <c r="AO116" s="219">
        <v>8395180.6</v>
      </c>
      <c r="AP116" s="219">
        <v>0</v>
      </c>
      <c r="AQ116" s="219">
        <v>0</v>
      </c>
      <c r="AR116" s="219">
        <v>0</v>
      </c>
      <c r="AS116" s="219">
        <f t="shared" si="24"/>
        <v>0</v>
      </c>
      <c r="AT116" s="219">
        <v>0</v>
      </c>
      <c r="AU116" s="219">
        <v>0</v>
      </c>
      <c r="AV116" s="219">
        <v>0</v>
      </c>
      <c r="AW116" s="219">
        <v>0</v>
      </c>
      <c r="AX116" s="219">
        <f t="shared" si="25"/>
        <v>0</v>
      </c>
      <c r="AY116" s="219">
        <v>0</v>
      </c>
      <c r="AZ116" s="219">
        <v>0</v>
      </c>
      <c r="BA116" s="219">
        <v>0</v>
      </c>
      <c r="BB116" s="219">
        <v>0</v>
      </c>
      <c r="BC116" s="219">
        <v>0</v>
      </c>
      <c r="BD116" s="219">
        <v>0</v>
      </c>
      <c r="BE116" s="219">
        <v>0</v>
      </c>
    </row>
    <row r="117" ht="20.1" customHeight="1" spans="1:58">
      <c r="A117" s="211">
        <v>110</v>
      </c>
      <c r="B117" s="224" t="s">
        <v>48</v>
      </c>
      <c r="C117" s="224" t="s">
        <v>49</v>
      </c>
      <c r="D117" s="225">
        <v>2017</v>
      </c>
      <c r="E117" s="213" t="s">
        <v>165</v>
      </c>
      <c r="F117" s="212" t="s">
        <v>51</v>
      </c>
      <c r="G117" s="212" t="s">
        <v>51</v>
      </c>
      <c r="H117" s="214">
        <f t="shared" si="14"/>
        <v>4633000</v>
      </c>
      <c r="I117" s="215">
        <f t="shared" si="15"/>
        <v>4633000</v>
      </c>
      <c r="J117" s="216">
        <f t="shared" si="16"/>
        <v>0</v>
      </c>
      <c r="K117" s="217">
        <v>0</v>
      </c>
      <c r="L117" s="216">
        <v>0</v>
      </c>
      <c r="M117" s="218">
        <v>0</v>
      </c>
      <c r="N117" s="217">
        <v>0</v>
      </c>
      <c r="O117" s="216">
        <f t="shared" si="17"/>
        <v>4633000</v>
      </c>
      <c r="P117" s="215">
        <v>0</v>
      </c>
      <c r="Q117" s="219">
        <v>4633000</v>
      </c>
      <c r="R117" s="215">
        <v>0</v>
      </c>
      <c r="S117" s="218">
        <v>0</v>
      </c>
      <c r="T117" s="216">
        <f t="shared" si="18"/>
        <v>0</v>
      </c>
      <c r="U117" s="216">
        <v>0</v>
      </c>
      <c r="V117" s="216">
        <v>0</v>
      </c>
      <c r="W117" s="216">
        <v>0</v>
      </c>
      <c r="X117" s="216">
        <v>0</v>
      </c>
      <c r="Y117" s="219">
        <f t="shared" si="19"/>
        <v>0</v>
      </c>
      <c r="Z117" s="219">
        <v>0</v>
      </c>
      <c r="AA117" s="219">
        <v>0</v>
      </c>
      <c r="AB117" s="219">
        <v>0</v>
      </c>
      <c r="AC117" s="219">
        <v>0</v>
      </c>
      <c r="AD117" s="219">
        <v>0</v>
      </c>
      <c r="AE117" s="219">
        <v>0</v>
      </c>
      <c r="AF117" s="216">
        <v>0</v>
      </c>
      <c r="AG117" s="220">
        <f t="shared" si="20"/>
        <v>4520342.5</v>
      </c>
      <c r="AH117" s="215">
        <f t="shared" si="21"/>
        <v>4520342.5</v>
      </c>
      <c r="AI117" s="219">
        <f t="shared" si="22"/>
        <v>0</v>
      </c>
      <c r="AJ117" s="234">
        <v>0</v>
      </c>
      <c r="AK117" s="219">
        <v>0</v>
      </c>
      <c r="AL117" s="219">
        <v>0</v>
      </c>
      <c r="AM117" s="219">
        <v>0</v>
      </c>
      <c r="AN117" s="219">
        <f t="shared" si="23"/>
        <v>4520342.5</v>
      </c>
      <c r="AO117" s="218">
        <v>0</v>
      </c>
      <c r="AP117" s="219">
        <v>4520342.5</v>
      </c>
      <c r="AQ117" s="219">
        <v>0</v>
      </c>
      <c r="AR117" s="219">
        <v>0</v>
      </c>
      <c r="AS117" s="219">
        <f t="shared" si="24"/>
        <v>0</v>
      </c>
      <c r="AT117" s="219">
        <v>0</v>
      </c>
      <c r="AU117" s="219">
        <v>0</v>
      </c>
      <c r="AV117" s="219">
        <v>0</v>
      </c>
      <c r="AW117" s="219">
        <v>0</v>
      </c>
      <c r="AX117" s="219">
        <f t="shared" si="25"/>
        <v>0</v>
      </c>
      <c r="AY117" s="219">
        <v>0</v>
      </c>
      <c r="AZ117" s="219">
        <v>0</v>
      </c>
      <c r="BA117" s="219">
        <v>0</v>
      </c>
      <c r="BB117" s="219">
        <v>0</v>
      </c>
      <c r="BC117" s="219">
        <v>0</v>
      </c>
      <c r="BD117" s="219">
        <v>0</v>
      </c>
      <c r="BE117" s="219">
        <v>0</v>
      </c>
    </row>
    <row r="118" ht="20.1" customHeight="1" spans="1:58">
      <c r="A118" s="211">
        <v>111</v>
      </c>
      <c r="B118" s="224" t="s">
        <v>48</v>
      </c>
      <c r="C118" s="224" t="s">
        <v>49</v>
      </c>
      <c r="D118" s="225">
        <v>2017</v>
      </c>
      <c r="E118" s="213" t="s">
        <v>166</v>
      </c>
      <c r="F118" s="212" t="s">
        <v>51</v>
      </c>
      <c r="G118" s="212" t="s">
        <v>51</v>
      </c>
      <c r="H118" s="214">
        <f t="shared" si="14"/>
        <v>2580000</v>
      </c>
      <c r="I118" s="215">
        <f t="shared" si="15"/>
        <v>2580000</v>
      </c>
      <c r="J118" s="216">
        <f t="shared" si="16"/>
        <v>0</v>
      </c>
      <c r="K118" s="217">
        <v>0</v>
      </c>
      <c r="L118" s="216">
        <v>0</v>
      </c>
      <c r="M118" s="218">
        <v>0</v>
      </c>
      <c r="N118" s="217">
        <v>0</v>
      </c>
      <c r="O118" s="216">
        <f t="shared" si="17"/>
        <v>2580000</v>
      </c>
      <c r="P118" s="215">
        <v>2580000</v>
      </c>
      <c r="Q118" s="215">
        <v>0</v>
      </c>
      <c r="R118" s="215">
        <v>0</v>
      </c>
      <c r="S118" s="218">
        <v>0</v>
      </c>
      <c r="T118" s="216">
        <f t="shared" si="18"/>
        <v>0</v>
      </c>
      <c r="U118" s="216">
        <v>0</v>
      </c>
      <c r="V118" s="216">
        <v>0</v>
      </c>
      <c r="W118" s="216">
        <v>0</v>
      </c>
      <c r="X118" s="216">
        <v>0</v>
      </c>
      <c r="Y118" s="219">
        <f t="shared" si="19"/>
        <v>0</v>
      </c>
      <c r="Z118" s="219">
        <v>0</v>
      </c>
      <c r="AA118" s="219">
        <v>0</v>
      </c>
      <c r="AB118" s="219">
        <v>0</v>
      </c>
      <c r="AC118" s="219">
        <v>0</v>
      </c>
      <c r="AD118" s="219">
        <v>0</v>
      </c>
      <c r="AE118" s="219">
        <v>0</v>
      </c>
      <c r="AF118" s="216">
        <v>0</v>
      </c>
      <c r="AG118" s="220">
        <f t="shared" si="20"/>
        <v>2458391.67</v>
      </c>
      <c r="AH118" s="215">
        <f t="shared" si="21"/>
        <v>2458391.67</v>
      </c>
      <c r="AI118" s="219">
        <f t="shared" si="22"/>
        <v>0</v>
      </c>
      <c r="AJ118" s="234">
        <v>0</v>
      </c>
      <c r="AK118" s="219">
        <v>0</v>
      </c>
      <c r="AL118" s="219">
        <v>0</v>
      </c>
      <c r="AM118" s="219">
        <v>0</v>
      </c>
      <c r="AN118" s="219">
        <f t="shared" si="23"/>
        <v>2458391.67</v>
      </c>
      <c r="AO118" s="219">
        <v>2458391.67</v>
      </c>
      <c r="AP118" s="219">
        <v>0</v>
      </c>
      <c r="AQ118" s="219">
        <v>0</v>
      </c>
      <c r="AR118" s="219">
        <v>0</v>
      </c>
      <c r="AS118" s="219">
        <f t="shared" si="24"/>
        <v>0</v>
      </c>
      <c r="AT118" s="219">
        <v>0</v>
      </c>
      <c r="AU118" s="219">
        <v>0</v>
      </c>
      <c r="AV118" s="219">
        <v>0</v>
      </c>
      <c r="AW118" s="219">
        <v>0</v>
      </c>
      <c r="AX118" s="219">
        <f t="shared" si="25"/>
        <v>0</v>
      </c>
      <c r="AY118" s="219">
        <v>0</v>
      </c>
      <c r="AZ118" s="219">
        <v>0</v>
      </c>
      <c r="BA118" s="219">
        <v>0</v>
      </c>
      <c r="BB118" s="219">
        <v>0</v>
      </c>
      <c r="BC118" s="219">
        <v>0</v>
      </c>
      <c r="BD118" s="219">
        <v>0</v>
      </c>
      <c r="BE118" s="219">
        <v>0</v>
      </c>
    </row>
    <row r="119" ht="20.1" customHeight="1" spans="1:58">
      <c r="A119" s="211">
        <v>112</v>
      </c>
      <c r="B119" s="212" t="s">
        <v>48</v>
      </c>
      <c r="C119" s="212" t="s">
        <v>49</v>
      </c>
      <c r="D119" s="213">
        <v>2017</v>
      </c>
      <c r="E119" s="235" t="s">
        <v>167</v>
      </c>
      <c r="F119" s="212" t="s">
        <v>51</v>
      </c>
      <c r="G119" s="212" t="s">
        <v>51</v>
      </c>
      <c r="H119" s="214">
        <f t="shared" si="14"/>
        <v>2154000</v>
      </c>
      <c r="I119" s="215">
        <f t="shared" si="15"/>
        <v>2154000</v>
      </c>
      <c r="J119" s="216">
        <f t="shared" si="16"/>
        <v>0</v>
      </c>
      <c r="K119" s="217">
        <v>0</v>
      </c>
      <c r="L119" s="216">
        <v>0</v>
      </c>
      <c r="M119" s="218">
        <v>0</v>
      </c>
      <c r="N119" s="217">
        <v>0</v>
      </c>
      <c r="O119" s="216">
        <f t="shared" si="17"/>
        <v>2154000</v>
      </c>
      <c r="P119" s="215">
        <v>1454000</v>
      </c>
      <c r="Q119" s="215">
        <v>0</v>
      </c>
      <c r="R119" s="236">
        <v>700000</v>
      </c>
      <c r="S119" s="218">
        <v>0</v>
      </c>
      <c r="T119" s="216">
        <f t="shared" si="18"/>
        <v>0</v>
      </c>
      <c r="U119" s="217">
        <v>0</v>
      </c>
      <c r="V119" s="217">
        <v>0</v>
      </c>
      <c r="W119" s="217">
        <v>0</v>
      </c>
      <c r="X119" s="217">
        <v>0</v>
      </c>
      <c r="Y119" s="219">
        <f t="shared" si="19"/>
        <v>0</v>
      </c>
      <c r="Z119" s="215">
        <v>0</v>
      </c>
      <c r="AA119" s="215">
        <v>0</v>
      </c>
      <c r="AB119" s="215">
        <v>0</v>
      </c>
      <c r="AC119" s="215">
        <v>0</v>
      </c>
      <c r="AD119" s="215">
        <v>0</v>
      </c>
      <c r="AE119" s="215">
        <v>0</v>
      </c>
      <c r="AF119" s="217">
        <v>0</v>
      </c>
      <c r="AG119" s="220">
        <f t="shared" si="20"/>
        <v>1922516.39</v>
      </c>
      <c r="AH119" s="215">
        <f t="shared" si="21"/>
        <v>1922516.39</v>
      </c>
      <c r="AI119" s="219">
        <f t="shared" si="22"/>
        <v>0</v>
      </c>
      <c r="AJ119" s="220">
        <v>0</v>
      </c>
      <c r="AK119" s="215">
        <v>0</v>
      </c>
      <c r="AL119" s="215">
        <v>0</v>
      </c>
      <c r="AM119" s="215">
        <v>0</v>
      </c>
      <c r="AN119" s="219">
        <f t="shared" si="23"/>
        <v>1922516.39</v>
      </c>
      <c r="AO119" s="215">
        <v>1454000</v>
      </c>
      <c r="AP119" s="215">
        <v>0</v>
      </c>
      <c r="AQ119" s="236">
        <v>468516.39</v>
      </c>
      <c r="AR119" s="215">
        <v>0</v>
      </c>
      <c r="AS119" s="219">
        <f t="shared" si="24"/>
        <v>0</v>
      </c>
      <c r="AT119" s="215">
        <v>0</v>
      </c>
      <c r="AU119" s="215">
        <v>0</v>
      </c>
      <c r="AV119" s="215">
        <v>0</v>
      </c>
      <c r="AW119" s="215">
        <v>0</v>
      </c>
      <c r="AX119" s="219">
        <f t="shared" si="25"/>
        <v>0</v>
      </c>
      <c r="AY119" s="215">
        <v>0</v>
      </c>
      <c r="AZ119" s="215">
        <v>0</v>
      </c>
      <c r="BA119" s="215">
        <v>0</v>
      </c>
      <c r="BB119" s="215">
        <v>0</v>
      </c>
      <c r="BC119" s="215">
        <v>0</v>
      </c>
      <c r="BD119" s="215">
        <v>0</v>
      </c>
      <c r="BE119" s="215">
        <v>0</v>
      </c>
    </row>
    <row r="120" ht="20.1" customHeight="1" spans="1:58">
      <c r="A120" s="211">
        <v>113</v>
      </c>
      <c r="B120" s="212" t="s">
        <v>48</v>
      </c>
      <c r="C120" s="212" t="s">
        <v>49</v>
      </c>
      <c r="D120" s="213">
        <v>2017</v>
      </c>
      <c r="E120" s="235" t="s">
        <v>168</v>
      </c>
      <c r="F120" s="212" t="s">
        <v>51</v>
      </c>
      <c r="G120" s="212" t="s">
        <v>51</v>
      </c>
      <c r="H120" s="214">
        <f t="shared" si="14"/>
        <v>2100800</v>
      </c>
      <c r="I120" s="215">
        <f t="shared" si="15"/>
        <v>265453.58</v>
      </c>
      <c r="J120" s="216">
        <f t="shared" si="16"/>
        <v>0</v>
      </c>
      <c r="K120" s="217">
        <v>0</v>
      </c>
      <c r="L120" s="216">
        <v>0</v>
      </c>
      <c r="M120" s="218">
        <v>0</v>
      </c>
      <c r="N120" s="217">
        <v>0</v>
      </c>
      <c r="O120" s="216">
        <f t="shared" si="17"/>
        <v>265453.58</v>
      </c>
      <c r="P120" s="215">
        <v>265453.58</v>
      </c>
      <c r="Q120" s="215">
        <v>0</v>
      </c>
      <c r="R120" s="215">
        <v>0</v>
      </c>
      <c r="S120" s="218">
        <v>0</v>
      </c>
      <c r="T120" s="216">
        <f t="shared" si="18"/>
        <v>0</v>
      </c>
      <c r="U120" s="217">
        <v>0</v>
      </c>
      <c r="V120" s="217">
        <v>0</v>
      </c>
      <c r="W120" s="217">
        <v>0</v>
      </c>
      <c r="X120" s="217">
        <v>0</v>
      </c>
      <c r="Y120" s="219">
        <f t="shared" si="19"/>
        <v>0</v>
      </c>
      <c r="Z120" s="215">
        <v>0</v>
      </c>
      <c r="AA120" s="215">
        <v>0</v>
      </c>
      <c r="AB120" s="215">
        <v>0</v>
      </c>
      <c r="AC120" s="215">
        <v>0</v>
      </c>
      <c r="AD120" s="215">
        <v>0</v>
      </c>
      <c r="AE120" s="215">
        <v>0</v>
      </c>
      <c r="AF120" s="217">
        <v>1835346.42</v>
      </c>
      <c r="AG120" s="220">
        <f t="shared" si="20"/>
        <v>2100800</v>
      </c>
      <c r="AH120" s="215">
        <f t="shared" si="21"/>
        <v>265453.58</v>
      </c>
      <c r="AI120" s="219">
        <f t="shared" si="22"/>
        <v>0</v>
      </c>
      <c r="AJ120" s="220">
        <v>0</v>
      </c>
      <c r="AK120" s="215">
        <v>0</v>
      </c>
      <c r="AL120" s="215">
        <v>0</v>
      </c>
      <c r="AM120" s="215">
        <v>0</v>
      </c>
      <c r="AN120" s="219">
        <f t="shared" si="23"/>
        <v>265453.58</v>
      </c>
      <c r="AO120" s="215">
        <v>265453.58</v>
      </c>
      <c r="AP120" s="215">
        <v>0</v>
      </c>
      <c r="AQ120" s="215">
        <v>0</v>
      </c>
      <c r="AR120" s="215">
        <v>0</v>
      </c>
      <c r="AS120" s="219">
        <f t="shared" si="24"/>
        <v>0</v>
      </c>
      <c r="AT120" s="215">
        <v>0</v>
      </c>
      <c r="AU120" s="215">
        <v>0</v>
      </c>
      <c r="AV120" s="215">
        <v>0</v>
      </c>
      <c r="AW120" s="215">
        <v>0</v>
      </c>
      <c r="AX120" s="219">
        <f t="shared" si="25"/>
        <v>0</v>
      </c>
      <c r="AY120" s="215">
        <v>0</v>
      </c>
      <c r="AZ120" s="215">
        <v>0</v>
      </c>
      <c r="BA120" s="215">
        <v>0</v>
      </c>
      <c r="BB120" s="215">
        <v>0</v>
      </c>
      <c r="BC120" s="215">
        <v>0</v>
      </c>
      <c r="BD120" s="215">
        <v>0</v>
      </c>
      <c r="BE120" s="215">
        <v>1835346.42</v>
      </c>
    </row>
    <row r="121" ht="20.1" customHeight="1" spans="1:58">
      <c r="A121" s="211">
        <v>114</v>
      </c>
      <c r="B121" s="212" t="s">
        <v>48</v>
      </c>
      <c r="C121" s="212" t="s">
        <v>49</v>
      </c>
      <c r="D121" s="213">
        <v>2017</v>
      </c>
      <c r="E121" s="213" t="s">
        <v>169</v>
      </c>
      <c r="F121" s="212" t="s">
        <v>51</v>
      </c>
      <c r="G121" s="212" t="s">
        <v>51</v>
      </c>
      <c r="H121" s="214">
        <f t="shared" si="14"/>
        <v>1607000</v>
      </c>
      <c r="I121" s="215">
        <f t="shared" si="15"/>
        <v>1607000</v>
      </c>
      <c r="J121" s="216">
        <f t="shared" si="16"/>
        <v>0</v>
      </c>
      <c r="K121" s="217">
        <v>0</v>
      </c>
      <c r="L121" s="216">
        <v>0</v>
      </c>
      <c r="M121" s="218">
        <v>0</v>
      </c>
      <c r="N121" s="217">
        <v>0</v>
      </c>
      <c r="O121" s="216">
        <f t="shared" si="17"/>
        <v>1607000</v>
      </c>
      <c r="P121" s="215">
        <v>1607000</v>
      </c>
      <c r="Q121" s="215">
        <v>0</v>
      </c>
      <c r="R121" s="215">
        <v>0</v>
      </c>
      <c r="S121" s="218">
        <v>0</v>
      </c>
      <c r="T121" s="216">
        <f t="shared" si="18"/>
        <v>0</v>
      </c>
      <c r="U121" s="217">
        <v>0</v>
      </c>
      <c r="V121" s="217">
        <v>0</v>
      </c>
      <c r="W121" s="217">
        <v>0</v>
      </c>
      <c r="X121" s="217">
        <v>0</v>
      </c>
      <c r="Y121" s="219">
        <f t="shared" si="19"/>
        <v>0</v>
      </c>
      <c r="Z121" s="215">
        <v>0</v>
      </c>
      <c r="AA121" s="215">
        <v>0</v>
      </c>
      <c r="AB121" s="215">
        <v>0</v>
      </c>
      <c r="AC121" s="215">
        <v>0</v>
      </c>
      <c r="AD121" s="215">
        <v>0</v>
      </c>
      <c r="AE121" s="215">
        <v>0</v>
      </c>
      <c r="AF121" s="217">
        <v>0</v>
      </c>
      <c r="AG121" s="220">
        <f t="shared" si="20"/>
        <v>1536347.96</v>
      </c>
      <c r="AH121" s="215">
        <f t="shared" si="21"/>
        <v>1536347.96</v>
      </c>
      <c r="AI121" s="219">
        <f t="shared" si="22"/>
        <v>0</v>
      </c>
      <c r="AJ121" s="220">
        <v>0</v>
      </c>
      <c r="AK121" s="215">
        <v>0</v>
      </c>
      <c r="AL121" s="215">
        <v>0</v>
      </c>
      <c r="AM121" s="215">
        <v>0</v>
      </c>
      <c r="AN121" s="219">
        <f t="shared" si="23"/>
        <v>1536347.96</v>
      </c>
      <c r="AO121" s="215">
        <v>1536347.96</v>
      </c>
      <c r="AP121" s="215">
        <v>0</v>
      </c>
      <c r="AQ121" s="215">
        <v>0</v>
      </c>
      <c r="AR121" s="215">
        <v>0</v>
      </c>
      <c r="AS121" s="219">
        <f t="shared" si="24"/>
        <v>0</v>
      </c>
      <c r="AT121" s="215">
        <v>0</v>
      </c>
      <c r="AU121" s="215">
        <v>0</v>
      </c>
      <c r="AV121" s="215">
        <v>0</v>
      </c>
      <c r="AW121" s="215">
        <v>0</v>
      </c>
      <c r="AX121" s="219">
        <f t="shared" si="25"/>
        <v>0</v>
      </c>
      <c r="AY121" s="215">
        <v>0</v>
      </c>
      <c r="AZ121" s="215">
        <v>0</v>
      </c>
      <c r="BA121" s="215">
        <v>0</v>
      </c>
      <c r="BB121" s="215">
        <v>0</v>
      </c>
      <c r="BC121" s="215">
        <v>0</v>
      </c>
      <c r="BD121" s="215">
        <v>0</v>
      </c>
      <c r="BE121" s="215">
        <v>0</v>
      </c>
    </row>
    <row r="122" ht="20.1" customHeight="1" spans="1:58">
      <c r="A122" s="211">
        <v>115</v>
      </c>
      <c r="B122" s="212" t="s">
        <v>48</v>
      </c>
      <c r="C122" s="212" t="s">
        <v>49</v>
      </c>
      <c r="D122" s="213">
        <v>2017</v>
      </c>
      <c r="E122" s="235" t="s">
        <v>170</v>
      </c>
      <c r="F122" s="212" t="s">
        <v>51</v>
      </c>
      <c r="G122" s="212" t="s">
        <v>51</v>
      </c>
      <c r="H122" s="214">
        <f t="shared" si="14"/>
        <v>1278100</v>
      </c>
      <c r="I122" s="215">
        <f t="shared" si="15"/>
        <v>1278100</v>
      </c>
      <c r="J122" s="216">
        <f t="shared" si="16"/>
        <v>0</v>
      </c>
      <c r="K122" s="217">
        <v>0</v>
      </c>
      <c r="L122" s="216">
        <v>0</v>
      </c>
      <c r="M122" s="218">
        <v>0</v>
      </c>
      <c r="N122" s="217">
        <v>0</v>
      </c>
      <c r="O122" s="216">
        <f t="shared" si="17"/>
        <v>1278100</v>
      </c>
      <c r="P122" s="215">
        <v>1278100</v>
      </c>
      <c r="Q122" s="215">
        <v>0</v>
      </c>
      <c r="R122" s="215">
        <v>0</v>
      </c>
      <c r="S122" s="218">
        <v>0</v>
      </c>
      <c r="T122" s="216">
        <f t="shared" si="18"/>
        <v>0</v>
      </c>
      <c r="U122" s="217">
        <v>0</v>
      </c>
      <c r="V122" s="217">
        <v>0</v>
      </c>
      <c r="W122" s="217">
        <v>0</v>
      </c>
      <c r="X122" s="217">
        <v>0</v>
      </c>
      <c r="Y122" s="219">
        <f t="shared" si="19"/>
        <v>0</v>
      </c>
      <c r="Z122" s="215">
        <v>0</v>
      </c>
      <c r="AA122" s="215">
        <v>0</v>
      </c>
      <c r="AB122" s="215">
        <v>0</v>
      </c>
      <c r="AC122" s="215">
        <v>0</v>
      </c>
      <c r="AD122" s="215">
        <v>0</v>
      </c>
      <c r="AE122" s="215">
        <v>0</v>
      </c>
      <c r="AF122" s="217">
        <v>0</v>
      </c>
      <c r="AG122" s="220">
        <f t="shared" si="20"/>
        <v>1239589.63</v>
      </c>
      <c r="AH122" s="215">
        <f t="shared" si="21"/>
        <v>1239589.63</v>
      </c>
      <c r="AI122" s="219">
        <f t="shared" si="22"/>
        <v>0</v>
      </c>
      <c r="AJ122" s="220">
        <v>0</v>
      </c>
      <c r="AK122" s="215">
        <v>0</v>
      </c>
      <c r="AL122" s="215">
        <v>0</v>
      </c>
      <c r="AM122" s="215">
        <v>0</v>
      </c>
      <c r="AN122" s="219">
        <f t="shared" si="23"/>
        <v>1239589.63</v>
      </c>
      <c r="AO122" s="215">
        <v>1239589.63</v>
      </c>
      <c r="AP122" s="215">
        <v>0</v>
      </c>
      <c r="AQ122" s="215">
        <v>0</v>
      </c>
      <c r="AR122" s="215">
        <v>0</v>
      </c>
      <c r="AS122" s="219">
        <f t="shared" si="24"/>
        <v>0</v>
      </c>
      <c r="AT122" s="215">
        <v>0</v>
      </c>
      <c r="AU122" s="215">
        <v>0</v>
      </c>
      <c r="AV122" s="215">
        <v>0</v>
      </c>
      <c r="AW122" s="215">
        <v>0</v>
      </c>
      <c r="AX122" s="219">
        <f t="shared" si="25"/>
        <v>0</v>
      </c>
      <c r="AY122" s="215">
        <v>0</v>
      </c>
      <c r="AZ122" s="215">
        <v>0</v>
      </c>
      <c r="BA122" s="215">
        <v>0</v>
      </c>
      <c r="BB122" s="215">
        <v>0</v>
      </c>
      <c r="BC122" s="215">
        <v>0</v>
      </c>
      <c r="BD122" s="215">
        <v>0</v>
      </c>
      <c r="BE122" s="215">
        <v>0</v>
      </c>
    </row>
    <row r="123" ht="20.1" customHeight="1" spans="1:58">
      <c r="A123" s="211">
        <v>116</v>
      </c>
      <c r="B123" s="212" t="s">
        <v>48</v>
      </c>
      <c r="C123" s="212" t="s">
        <v>49</v>
      </c>
      <c r="D123" s="213">
        <v>2017</v>
      </c>
      <c r="E123" s="235" t="s">
        <v>171</v>
      </c>
      <c r="F123" s="212" t="s">
        <v>51</v>
      </c>
      <c r="G123" s="212" t="s">
        <v>51</v>
      </c>
      <c r="H123" s="214">
        <f t="shared" si="14"/>
        <v>1338100</v>
      </c>
      <c r="I123" s="215">
        <f t="shared" si="15"/>
        <v>1338100</v>
      </c>
      <c r="J123" s="216">
        <f t="shared" si="16"/>
        <v>0</v>
      </c>
      <c r="K123" s="217">
        <v>0</v>
      </c>
      <c r="L123" s="216">
        <v>0</v>
      </c>
      <c r="M123" s="218">
        <v>0</v>
      </c>
      <c r="N123" s="217">
        <v>0</v>
      </c>
      <c r="O123" s="216">
        <f t="shared" si="17"/>
        <v>1338100</v>
      </c>
      <c r="P123" s="215">
        <v>1338100</v>
      </c>
      <c r="Q123" s="215">
        <v>0</v>
      </c>
      <c r="R123" s="215">
        <v>0</v>
      </c>
      <c r="S123" s="218">
        <v>0</v>
      </c>
      <c r="T123" s="216">
        <f t="shared" si="18"/>
        <v>0</v>
      </c>
      <c r="U123" s="217">
        <v>0</v>
      </c>
      <c r="V123" s="217">
        <v>0</v>
      </c>
      <c r="W123" s="217">
        <v>0</v>
      </c>
      <c r="X123" s="217">
        <v>0</v>
      </c>
      <c r="Y123" s="219">
        <f t="shared" si="19"/>
        <v>0</v>
      </c>
      <c r="Z123" s="215">
        <v>0</v>
      </c>
      <c r="AA123" s="215">
        <v>0</v>
      </c>
      <c r="AB123" s="215">
        <v>0</v>
      </c>
      <c r="AC123" s="215">
        <v>0</v>
      </c>
      <c r="AD123" s="215">
        <v>0</v>
      </c>
      <c r="AE123" s="215">
        <v>0</v>
      </c>
      <c r="AF123" s="217">
        <v>0</v>
      </c>
      <c r="AG123" s="220">
        <f t="shared" si="20"/>
        <v>1235600</v>
      </c>
      <c r="AH123" s="215">
        <f t="shared" si="21"/>
        <v>1235600</v>
      </c>
      <c r="AI123" s="219">
        <f t="shared" si="22"/>
        <v>0</v>
      </c>
      <c r="AJ123" s="220">
        <v>0</v>
      </c>
      <c r="AK123" s="215">
        <v>0</v>
      </c>
      <c r="AL123" s="215">
        <v>0</v>
      </c>
      <c r="AM123" s="215">
        <v>0</v>
      </c>
      <c r="AN123" s="219">
        <f t="shared" si="23"/>
        <v>1235600</v>
      </c>
      <c r="AO123" s="215">
        <v>1235600</v>
      </c>
      <c r="AP123" s="215">
        <v>0</v>
      </c>
      <c r="AQ123" s="215">
        <v>0</v>
      </c>
      <c r="AR123" s="215">
        <v>0</v>
      </c>
      <c r="AS123" s="219">
        <f t="shared" si="24"/>
        <v>0</v>
      </c>
      <c r="AT123" s="215">
        <v>0</v>
      </c>
      <c r="AU123" s="215">
        <v>0</v>
      </c>
      <c r="AV123" s="215">
        <v>0</v>
      </c>
      <c r="AW123" s="215">
        <v>0</v>
      </c>
      <c r="AX123" s="219">
        <f t="shared" si="25"/>
        <v>0</v>
      </c>
      <c r="AY123" s="215">
        <v>0</v>
      </c>
      <c r="AZ123" s="215">
        <v>0</v>
      </c>
      <c r="BA123" s="215">
        <v>0</v>
      </c>
      <c r="BB123" s="215">
        <v>0</v>
      </c>
      <c r="BC123" s="215">
        <v>0</v>
      </c>
      <c r="BD123" s="215">
        <v>0</v>
      </c>
      <c r="BE123" s="215">
        <v>0</v>
      </c>
    </row>
    <row r="124" ht="20.1" customHeight="1" spans="1:58">
      <c r="A124" s="211">
        <v>117</v>
      </c>
      <c r="B124" s="224" t="s">
        <v>48</v>
      </c>
      <c r="C124" s="224" t="s">
        <v>49</v>
      </c>
      <c r="D124" s="239">
        <v>2017</v>
      </c>
      <c r="E124" s="240" t="s">
        <v>172</v>
      </c>
      <c r="F124" s="212" t="s">
        <v>51</v>
      </c>
      <c r="G124" s="212" t="s">
        <v>51</v>
      </c>
      <c r="H124" s="214">
        <f t="shared" si="14"/>
        <v>576900</v>
      </c>
      <c r="I124" s="215">
        <f t="shared" si="15"/>
        <v>576900</v>
      </c>
      <c r="J124" s="216">
        <f t="shared" si="16"/>
        <v>0</v>
      </c>
      <c r="K124" s="217">
        <v>0</v>
      </c>
      <c r="L124" s="216">
        <v>0</v>
      </c>
      <c r="M124" s="218">
        <v>0</v>
      </c>
      <c r="N124" s="217">
        <v>0</v>
      </c>
      <c r="O124" s="216">
        <f t="shared" si="17"/>
        <v>576900</v>
      </c>
      <c r="P124" s="215">
        <v>576900</v>
      </c>
      <c r="Q124" s="215">
        <v>0</v>
      </c>
      <c r="R124" s="215">
        <v>0</v>
      </c>
      <c r="S124" s="218">
        <v>0</v>
      </c>
      <c r="T124" s="216">
        <f t="shared" si="18"/>
        <v>0</v>
      </c>
      <c r="U124" s="216">
        <v>0</v>
      </c>
      <c r="V124" s="216">
        <v>0</v>
      </c>
      <c r="W124" s="216">
        <v>0</v>
      </c>
      <c r="X124" s="216">
        <v>0</v>
      </c>
      <c r="Y124" s="219">
        <f t="shared" si="19"/>
        <v>0</v>
      </c>
      <c r="Z124" s="219">
        <v>0</v>
      </c>
      <c r="AA124" s="219">
        <v>0</v>
      </c>
      <c r="AB124" s="219">
        <v>0</v>
      </c>
      <c r="AC124" s="219">
        <v>0</v>
      </c>
      <c r="AD124" s="219">
        <v>0</v>
      </c>
      <c r="AE124" s="219">
        <v>0</v>
      </c>
      <c r="AF124" s="216">
        <v>0</v>
      </c>
      <c r="AG124" s="220">
        <f t="shared" si="20"/>
        <v>552788</v>
      </c>
      <c r="AH124" s="215">
        <f t="shared" si="21"/>
        <v>552788</v>
      </c>
      <c r="AI124" s="219">
        <f t="shared" si="22"/>
        <v>0</v>
      </c>
      <c r="AJ124" s="234">
        <v>0</v>
      </c>
      <c r="AK124" s="219">
        <v>0</v>
      </c>
      <c r="AL124" s="219">
        <v>0</v>
      </c>
      <c r="AM124" s="219">
        <v>0</v>
      </c>
      <c r="AN124" s="219">
        <f t="shared" si="23"/>
        <v>552788</v>
      </c>
      <c r="AO124" s="215">
        <v>552788</v>
      </c>
      <c r="AP124" s="219">
        <v>0</v>
      </c>
      <c r="AQ124" s="219">
        <v>0</v>
      </c>
      <c r="AR124" s="219">
        <v>0</v>
      </c>
      <c r="AS124" s="219">
        <f t="shared" si="24"/>
        <v>0</v>
      </c>
      <c r="AT124" s="219">
        <v>0</v>
      </c>
      <c r="AU124" s="219">
        <v>0</v>
      </c>
      <c r="AV124" s="219">
        <v>0</v>
      </c>
      <c r="AW124" s="219">
        <v>0</v>
      </c>
      <c r="AX124" s="219">
        <f t="shared" si="25"/>
        <v>0</v>
      </c>
      <c r="AY124" s="219">
        <v>0</v>
      </c>
      <c r="AZ124" s="219">
        <v>0</v>
      </c>
      <c r="BA124" s="219">
        <v>0</v>
      </c>
      <c r="BB124" s="219">
        <v>0</v>
      </c>
      <c r="BC124" s="219">
        <v>0</v>
      </c>
      <c r="BD124" s="219">
        <v>0</v>
      </c>
      <c r="BE124" s="219">
        <v>0</v>
      </c>
    </row>
    <row r="125" ht="20.1" customHeight="1" spans="1:58">
      <c r="A125" s="211">
        <v>118</v>
      </c>
      <c r="B125" s="224" t="s">
        <v>48</v>
      </c>
      <c r="C125" s="224" t="s">
        <v>49</v>
      </c>
      <c r="D125" s="239">
        <v>2017</v>
      </c>
      <c r="E125" s="240" t="s">
        <v>173</v>
      </c>
      <c r="F125" s="212" t="s">
        <v>51</v>
      </c>
      <c r="G125" s="212" t="s">
        <v>51</v>
      </c>
      <c r="H125" s="214">
        <f t="shared" si="14"/>
        <v>494300</v>
      </c>
      <c r="I125" s="215">
        <f t="shared" si="15"/>
        <v>494300</v>
      </c>
      <c r="J125" s="216">
        <f t="shared" si="16"/>
        <v>0</v>
      </c>
      <c r="K125" s="217">
        <v>0</v>
      </c>
      <c r="L125" s="216">
        <v>0</v>
      </c>
      <c r="M125" s="218">
        <v>0</v>
      </c>
      <c r="N125" s="217">
        <v>0</v>
      </c>
      <c r="O125" s="216">
        <f t="shared" si="17"/>
        <v>494300</v>
      </c>
      <c r="P125" s="215">
        <v>494300</v>
      </c>
      <c r="Q125" s="215">
        <v>0</v>
      </c>
      <c r="R125" s="215">
        <v>0</v>
      </c>
      <c r="S125" s="218">
        <v>0</v>
      </c>
      <c r="T125" s="216">
        <f t="shared" si="18"/>
        <v>0</v>
      </c>
      <c r="U125" s="216">
        <v>0</v>
      </c>
      <c r="V125" s="216">
        <v>0</v>
      </c>
      <c r="W125" s="216">
        <v>0</v>
      </c>
      <c r="X125" s="216">
        <v>0</v>
      </c>
      <c r="Y125" s="219">
        <f t="shared" si="19"/>
        <v>0</v>
      </c>
      <c r="Z125" s="219">
        <v>0</v>
      </c>
      <c r="AA125" s="219">
        <v>0</v>
      </c>
      <c r="AB125" s="219">
        <v>0</v>
      </c>
      <c r="AC125" s="219">
        <v>0</v>
      </c>
      <c r="AD125" s="219">
        <v>0</v>
      </c>
      <c r="AE125" s="219">
        <v>0</v>
      </c>
      <c r="AF125" s="216">
        <v>0</v>
      </c>
      <c r="AG125" s="220">
        <f t="shared" si="20"/>
        <v>494300</v>
      </c>
      <c r="AH125" s="215">
        <f t="shared" si="21"/>
        <v>494300</v>
      </c>
      <c r="AI125" s="219">
        <f t="shared" si="22"/>
        <v>0</v>
      </c>
      <c r="AJ125" s="234">
        <v>0</v>
      </c>
      <c r="AK125" s="219">
        <v>0</v>
      </c>
      <c r="AL125" s="219">
        <v>0</v>
      </c>
      <c r="AM125" s="219">
        <v>0</v>
      </c>
      <c r="AN125" s="219">
        <f t="shared" si="23"/>
        <v>494300</v>
      </c>
      <c r="AO125" s="215">
        <v>494300</v>
      </c>
      <c r="AP125" s="219">
        <v>0</v>
      </c>
      <c r="AQ125" s="219">
        <v>0</v>
      </c>
      <c r="AR125" s="219">
        <v>0</v>
      </c>
      <c r="AS125" s="219">
        <f t="shared" si="24"/>
        <v>0</v>
      </c>
      <c r="AT125" s="219">
        <v>0</v>
      </c>
      <c r="AU125" s="219">
        <v>0</v>
      </c>
      <c r="AV125" s="219">
        <v>0</v>
      </c>
      <c r="AW125" s="219">
        <v>0</v>
      </c>
      <c r="AX125" s="219">
        <f t="shared" si="25"/>
        <v>0</v>
      </c>
      <c r="AY125" s="219">
        <v>0</v>
      </c>
      <c r="AZ125" s="219">
        <v>0</v>
      </c>
      <c r="BA125" s="219">
        <v>0</v>
      </c>
      <c r="BB125" s="219">
        <v>0</v>
      </c>
      <c r="BC125" s="219">
        <v>0</v>
      </c>
      <c r="BD125" s="219">
        <v>0</v>
      </c>
      <c r="BE125" s="219">
        <v>0</v>
      </c>
      <c r="BF125" t="s">
        <v>128</v>
      </c>
    </row>
    <row r="126" ht="20.1" customHeight="1" spans="1:58">
      <c r="A126" s="211">
        <v>119</v>
      </c>
      <c r="B126" s="224" t="s">
        <v>48</v>
      </c>
      <c r="C126" s="224" t="s">
        <v>49</v>
      </c>
      <c r="D126" s="225">
        <v>2017</v>
      </c>
      <c r="E126" s="213" t="s">
        <v>174</v>
      </c>
      <c r="F126" s="212" t="s">
        <v>51</v>
      </c>
      <c r="G126" s="212" t="s">
        <v>51</v>
      </c>
      <c r="H126" s="214">
        <f t="shared" si="14"/>
        <v>350000</v>
      </c>
      <c r="I126" s="215">
        <f t="shared" si="15"/>
        <v>350000</v>
      </c>
      <c r="J126" s="216">
        <f t="shared" si="16"/>
        <v>0</v>
      </c>
      <c r="K126" s="217">
        <v>0</v>
      </c>
      <c r="L126" s="216">
        <v>0</v>
      </c>
      <c r="M126" s="218">
        <v>0</v>
      </c>
      <c r="N126" s="217">
        <v>0</v>
      </c>
      <c r="O126" s="216">
        <f t="shared" si="17"/>
        <v>350000</v>
      </c>
      <c r="P126" s="215">
        <v>0</v>
      </c>
      <c r="Q126" s="215">
        <v>350000</v>
      </c>
      <c r="R126" s="215">
        <v>0</v>
      </c>
      <c r="S126" s="218">
        <v>0</v>
      </c>
      <c r="T126" s="216">
        <f t="shared" si="18"/>
        <v>0</v>
      </c>
      <c r="U126" s="216">
        <v>0</v>
      </c>
      <c r="V126" s="216">
        <v>0</v>
      </c>
      <c r="W126" s="216">
        <v>0</v>
      </c>
      <c r="X126" s="216">
        <v>0</v>
      </c>
      <c r="Y126" s="219">
        <f t="shared" si="19"/>
        <v>0</v>
      </c>
      <c r="Z126" s="219">
        <v>0</v>
      </c>
      <c r="AA126" s="219">
        <v>0</v>
      </c>
      <c r="AB126" s="219">
        <v>0</v>
      </c>
      <c r="AC126" s="219">
        <v>0</v>
      </c>
      <c r="AD126" s="219">
        <v>0</v>
      </c>
      <c r="AE126" s="219">
        <v>0</v>
      </c>
      <c r="AF126" s="216">
        <v>0</v>
      </c>
      <c r="AG126" s="220">
        <f t="shared" si="20"/>
        <v>350000</v>
      </c>
      <c r="AH126" s="215">
        <f t="shared" si="21"/>
        <v>350000</v>
      </c>
      <c r="AI126" s="219">
        <f t="shared" si="22"/>
        <v>0</v>
      </c>
      <c r="AJ126" s="234">
        <v>0</v>
      </c>
      <c r="AK126" s="219">
        <v>0</v>
      </c>
      <c r="AL126" s="219">
        <v>0</v>
      </c>
      <c r="AM126" s="219">
        <v>0</v>
      </c>
      <c r="AN126" s="219">
        <f t="shared" si="23"/>
        <v>350000</v>
      </c>
      <c r="AO126" s="215">
        <v>0</v>
      </c>
      <c r="AP126" s="219">
        <v>350000</v>
      </c>
      <c r="AQ126" s="219">
        <v>0</v>
      </c>
      <c r="AR126" s="219">
        <v>0</v>
      </c>
      <c r="AS126" s="219">
        <f t="shared" si="24"/>
        <v>0</v>
      </c>
      <c r="AT126" s="219">
        <v>0</v>
      </c>
      <c r="AU126" s="219">
        <v>0</v>
      </c>
      <c r="AV126" s="219">
        <v>0</v>
      </c>
      <c r="AW126" s="219">
        <v>0</v>
      </c>
      <c r="AX126" s="219">
        <f t="shared" si="25"/>
        <v>0</v>
      </c>
      <c r="AY126" s="219">
        <v>0</v>
      </c>
      <c r="AZ126" s="219">
        <v>0</v>
      </c>
      <c r="BA126" s="219">
        <v>0</v>
      </c>
      <c r="BB126" s="219">
        <v>0</v>
      </c>
      <c r="BC126" s="219">
        <v>0</v>
      </c>
      <c r="BD126" s="219">
        <v>0</v>
      </c>
      <c r="BE126" s="219">
        <v>0</v>
      </c>
    </row>
    <row r="127" ht="20.1" customHeight="1" spans="1:58">
      <c r="A127" s="211">
        <v>120</v>
      </c>
      <c r="B127" s="224" t="s">
        <v>48</v>
      </c>
      <c r="C127" s="224" t="s">
        <v>49</v>
      </c>
      <c r="D127" s="239">
        <v>2017</v>
      </c>
      <c r="E127" s="240" t="s">
        <v>175</v>
      </c>
      <c r="F127" s="212" t="s">
        <v>51</v>
      </c>
      <c r="G127" s="212" t="s">
        <v>51</v>
      </c>
      <c r="H127" s="214">
        <f t="shared" si="14"/>
        <v>203500</v>
      </c>
      <c r="I127" s="215">
        <f t="shared" si="15"/>
        <v>203500</v>
      </c>
      <c r="J127" s="216">
        <f t="shared" si="16"/>
        <v>0</v>
      </c>
      <c r="K127" s="217">
        <v>0</v>
      </c>
      <c r="L127" s="216">
        <v>0</v>
      </c>
      <c r="M127" s="218">
        <v>0</v>
      </c>
      <c r="N127" s="217">
        <v>0</v>
      </c>
      <c r="O127" s="216">
        <f t="shared" si="17"/>
        <v>203500</v>
      </c>
      <c r="P127" s="217">
        <v>203500</v>
      </c>
      <c r="Q127" s="215">
        <v>0</v>
      </c>
      <c r="R127" s="215">
        <v>0</v>
      </c>
      <c r="S127" s="218">
        <v>0</v>
      </c>
      <c r="T127" s="216">
        <f t="shared" si="18"/>
        <v>0</v>
      </c>
      <c r="U127" s="216">
        <v>0</v>
      </c>
      <c r="V127" s="216">
        <v>0</v>
      </c>
      <c r="W127" s="216">
        <v>0</v>
      </c>
      <c r="X127" s="216">
        <v>0</v>
      </c>
      <c r="Y127" s="219">
        <f t="shared" si="19"/>
        <v>0</v>
      </c>
      <c r="Z127" s="219">
        <v>0</v>
      </c>
      <c r="AA127" s="219">
        <v>0</v>
      </c>
      <c r="AB127" s="219">
        <v>0</v>
      </c>
      <c r="AC127" s="219">
        <v>0</v>
      </c>
      <c r="AD127" s="219">
        <v>0</v>
      </c>
      <c r="AE127" s="219">
        <v>0</v>
      </c>
      <c r="AF127" s="216">
        <v>0</v>
      </c>
      <c r="AG127" s="220">
        <f t="shared" si="20"/>
        <v>194800</v>
      </c>
      <c r="AH127" s="215">
        <f t="shared" si="21"/>
        <v>194800</v>
      </c>
      <c r="AI127" s="219">
        <f t="shared" si="22"/>
        <v>0</v>
      </c>
      <c r="AJ127" s="234">
        <v>0</v>
      </c>
      <c r="AK127" s="219">
        <v>0</v>
      </c>
      <c r="AL127" s="219">
        <v>0</v>
      </c>
      <c r="AM127" s="219">
        <v>0</v>
      </c>
      <c r="AN127" s="219">
        <f t="shared" si="23"/>
        <v>194800</v>
      </c>
      <c r="AO127" s="219">
        <v>194800</v>
      </c>
      <c r="AP127" s="219">
        <v>0</v>
      </c>
      <c r="AQ127" s="219">
        <v>0</v>
      </c>
      <c r="AR127" s="219">
        <v>0</v>
      </c>
      <c r="AS127" s="219">
        <f t="shared" si="24"/>
        <v>0</v>
      </c>
      <c r="AT127" s="219">
        <v>0</v>
      </c>
      <c r="AU127" s="219">
        <v>0</v>
      </c>
      <c r="AV127" s="219">
        <v>0</v>
      </c>
      <c r="AW127" s="219">
        <v>0</v>
      </c>
      <c r="AX127" s="219">
        <f t="shared" si="25"/>
        <v>0</v>
      </c>
      <c r="AY127" s="219">
        <v>0</v>
      </c>
      <c r="AZ127" s="219">
        <v>0</v>
      </c>
      <c r="BA127" s="219">
        <v>0</v>
      </c>
      <c r="BB127" s="219">
        <v>0</v>
      </c>
      <c r="BC127" s="219">
        <v>0</v>
      </c>
      <c r="BD127" s="219">
        <v>0</v>
      </c>
      <c r="BE127" s="219">
        <v>0</v>
      </c>
    </row>
    <row r="128" ht="20.1" customHeight="1" spans="1:58">
      <c r="A128" s="211">
        <v>121</v>
      </c>
      <c r="B128" s="224" t="s">
        <v>48</v>
      </c>
      <c r="C128" s="224" t="s">
        <v>49</v>
      </c>
      <c r="D128" s="241">
        <v>2017</v>
      </c>
      <c r="E128" s="213" t="s">
        <v>176</v>
      </c>
      <c r="F128" s="212" t="s">
        <v>51</v>
      </c>
      <c r="G128" s="212" t="s">
        <v>51</v>
      </c>
      <c r="H128" s="214">
        <f t="shared" si="14"/>
        <v>145000</v>
      </c>
      <c r="I128" s="215">
        <f t="shared" si="15"/>
        <v>145000</v>
      </c>
      <c r="J128" s="216">
        <f t="shared" si="16"/>
        <v>0</v>
      </c>
      <c r="K128" s="217">
        <v>0</v>
      </c>
      <c r="L128" s="216">
        <v>0</v>
      </c>
      <c r="M128" s="218">
        <v>0</v>
      </c>
      <c r="N128" s="217">
        <v>0</v>
      </c>
      <c r="O128" s="216">
        <f t="shared" si="17"/>
        <v>145000</v>
      </c>
      <c r="P128" s="218">
        <v>145000</v>
      </c>
      <c r="Q128" s="215">
        <v>0</v>
      </c>
      <c r="R128" s="215">
        <v>0</v>
      </c>
      <c r="S128" s="218">
        <v>0</v>
      </c>
      <c r="T128" s="216">
        <f t="shared" si="18"/>
        <v>0</v>
      </c>
      <c r="U128" s="242">
        <v>0</v>
      </c>
      <c r="V128" s="242">
        <v>0</v>
      </c>
      <c r="W128" s="242">
        <v>0</v>
      </c>
      <c r="X128" s="242">
        <v>0</v>
      </c>
      <c r="Y128" s="219">
        <f t="shared" si="19"/>
        <v>0</v>
      </c>
      <c r="Z128" s="218">
        <v>0</v>
      </c>
      <c r="AA128" s="218">
        <v>0</v>
      </c>
      <c r="AB128" s="218">
        <v>0</v>
      </c>
      <c r="AC128" s="218">
        <v>0</v>
      </c>
      <c r="AD128" s="218">
        <v>0</v>
      </c>
      <c r="AE128" s="218">
        <v>0</v>
      </c>
      <c r="AF128" s="242">
        <v>0</v>
      </c>
      <c r="AG128" s="220">
        <f t="shared" si="20"/>
        <v>125600</v>
      </c>
      <c r="AH128" s="215">
        <f t="shared" si="21"/>
        <v>125600</v>
      </c>
      <c r="AI128" s="219">
        <f t="shared" si="22"/>
        <v>0</v>
      </c>
      <c r="AJ128" s="243">
        <v>0</v>
      </c>
      <c r="AK128" s="218">
        <v>0</v>
      </c>
      <c r="AL128" s="218">
        <v>0</v>
      </c>
      <c r="AM128" s="218">
        <v>0</v>
      </c>
      <c r="AN128" s="219">
        <f t="shared" si="23"/>
        <v>125600</v>
      </c>
      <c r="AO128" s="218">
        <v>125600</v>
      </c>
      <c r="AP128" s="218">
        <v>0</v>
      </c>
      <c r="AQ128" s="218">
        <v>0</v>
      </c>
      <c r="AR128" s="218">
        <v>0</v>
      </c>
      <c r="AS128" s="219">
        <f t="shared" si="24"/>
        <v>0</v>
      </c>
      <c r="AT128" s="218">
        <v>0</v>
      </c>
      <c r="AU128" s="218">
        <v>0</v>
      </c>
      <c r="AV128" s="218">
        <v>0</v>
      </c>
      <c r="AW128" s="218">
        <v>0</v>
      </c>
      <c r="AX128" s="219">
        <f t="shared" si="25"/>
        <v>0</v>
      </c>
      <c r="AY128" s="218">
        <v>0</v>
      </c>
      <c r="AZ128" s="218">
        <v>0</v>
      </c>
      <c r="BA128" s="218">
        <v>0</v>
      </c>
      <c r="BB128" s="218">
        <v>0</v>
      </c>
      <c r="BC128" s="218">
        <v>0</v>
      </c>
      <c r="BD128" s="218">
        <v>0</v>
      </c>
      <c r="BE128" s="218">
        <v>0</v>
      </c>
    </row>
    <row r="129" ht="20.1" customHeight="1" spans="1:57">
      <c r="A129" s="211">
        <v>122</v>
      </c>
      <c r="B129" s="224" t="s">
        <v>48</v>
      </c>
      <c r="C129" s="224" t="s">
        <v>49</v>
      </c>
      <c r="D129" s="225">
        <v>2017</v>
      </c>
      <c r="E129" s="213" t="s">
        <v>177</v>
      </c>
      <c r="F129" s="212" t="s">
        <v>51</v>
      </c>
      <c r="G129" s="212" t="s">
        <v>51</v>
      </c>
      <c r="H129" s="214">
        <f t="shared" si="14"/>
        <v>150000</v>
      </c>
      <c r="I129" s="215">
        <f t="shared" si="15"/>
        <v>150000</v>
      </c>
      <c r="J129" s="216">
        <f t="shared" si="16"/>
        <v>0</v>
      </c>
      <c r="K129" s="217">
        <v>0</v>
      </c>
      <c r="L129" s="216">
        <v>0</v>
      </c>
      <c r="M129" s="218">
        <v>0</v>
      </c>
      <c r="N129" s="217">
        <v>0</v>
      </c>
      <c r="O129" s="216">
        <f t="shared" si="17"/>
        <v>150000</v>
      </c>
      <c r="P129" s="215">
        <v>0</v>
      </c>
      <c r="Q129" s="219">
        <v>150000</v>
      </c>
      <c r="R129" s="215">
        <v>0</v>
      </c>
      <c r="S129" s="218">
        <v>0</v>
      </c>
      <c r="T129" s="216">
        <f t="shared" si="18"/>
        <v>0</v>
      </c>
      <c r="U129" s="216">
        <v>0</v>
      </c>
      <c r="V129" s="216">
        <v>0</v>
      </c>
      <c r="W129" s="216">
        <v>0</v>
      </c>
      <c r="X129" s="216">
        <v>0</v>
      </c>
      <c r="Y129" s="219">
        <f t="shared" si="19"/>
        <v>0</v>
      </c>
      <c r="Z129" s="219">
        <v>0</v>
      </c>
      <c r="AA129" s="219">
        <v>0</v>
      </c>
      <c r="AB129" s="219">
        <v>0</v>
      </c>
      <c r="AC129" s="219">
        <v>0</v>
      </c>
      <c r="AD129" s="219">
        <v>0</v>
      </c>
      <c r="AE129" s="219">
        <v>0</v>
      </c>
      <c r="AF129" s="216">
        <v>0</v>
      </c>
      <c r="AG129" s="220">
        <f t="shared" si="20"/>
        <v>87000</v>
      </c>
      <c r="AH129" s="215">
        <f t="shared" si="21"/>
        <v>87000</v>
      </c>
      <c r="AI129" s="219">
        <f t="shared" si="22"/>
        <v>0</v>
      </c>
      <c r="AJ129" s="234">
        <v>0</v>
      </c>
      <c r="AK129" s="219">
        <v>0</v>
      </c>
      <c r="AL129" s="219">
        <v>0</v>
      </c>
      <c r="AM129" s="219">
        <v>0</v>
      </c>
      <c r="AN129" s="219">
        <f t="shared" si="23"/>
        <v>87000</v>
      </c>
      <c r="AO129" s="219">
        <v>0</v>
      </c>
      <c r="AP129" s="219">
        <v>87000</v>
      </c>
      <c r="AQ129" s="219">
        <v>0</v>
      </c>
      <c r="AR129" s="219">
        <v>0</v>
      </c>
      <c r="AS129" s="219">
        <f t="shared" si="24"/>
        <v>0</v>
      </c>
      <c r="AT129" s="219">
        <v>0</v>
      </c>
      <c r="AU129" s="219">
        <v>0</v>
      </c>
      <c r="AV129" s="219">
        <v>0</v>
      </c>
      <c r="AW129" s="219">
        <v>0</v>
      </c>
      <c r="AX129" s="219">
        <f t="shared" si="25"/>
        <v>0</v>
      </c>
      <c r="AY129" s="219">
        <v>0</v>
      </c>
      <c r="AZ129" s="219">
        <v>0</v>
      </c>
      <c r="BA129" s="219">
        <v>0</v>
      </c>
      <c r="BB129" s="219">
        <v>0</v>
      </c>
      <c r="BC129" s="219">
        <v>0</v>
      </c>
      <c r="BD129" s="219">
        <v>0</v>
      </c>
      <c r="BE129" s="219">
        <v>0</v>
      </c>
    </row>
    <row r="130" ht="20.1" customHeight="1" spans="1:57">
      <c r="A130" s="211">
        <v>123</v>
      </c>
      <c r="B130" s="224" t="s">
        <v>48</v>
      </c>
      <c r="C130" s="224" t="s">
        <v>49</v>
      </c>
      <c r="D130" s="225">
        <v>2017</v>
      </c>
      <c r="E130" s="213" t="s">
        <v>178</v>
      </c>
      <c r="F130" s="212" t="s">
        <v>51</v>
      </c>
      <c r="G130" s="212" t="s">
        <v>51</v>
      </c>
      <c r="H130" s="214">
        <f t="shared" si="14"/>
        <v>300000</v>
      </c>
      <c r="I130" s="215">
        <f t="shared" si="15"/>
        <v>300000</v>
      </c>
      <c r="J130" s="216">
        <f t="shared" si="16"/>
        <v>0</v>
      </c>
      <c r="K130" s="217">
        <v>0</v>
      </c>
      <c r="L130" s="216">
        <v>0</v>
      </c>
      <c r="M130" s="218">
        <v>0</v>
      </c>
      <c r="N130" s="217">
        <v>0</v>
      </c>
      <c r="O130" s="216">
        <f t="shared" si="17"/>
        <v>300000</v>
      </c>
      <c r="P130" s="215">
        <v>0</v>
      </c>
      <c r="Q130" s="215">
        <v>0</v>
      </c>
      <c r="R130" s="215">
        <v>300000</v>
      </c>
      <c r="S130" s="218">
        <v>0</v>
      </c>
      <c r="T130" s="216">
        <f t="shared" si="18"/>
        <v>0</v>
      </c>
      <c r="U130" s="216">
        <v>0</v>
      </c>
      <c r="V130" s="216">
        <v>0</v>
      </c>
      <c r="W130" s="216">
        <v>0</v>
      </c>
      <c r="X130" s="216">
        <v>0</v>
      </c>
      <c r="Y130" s="219">
        <f t="shared" si="19"/>
        <v>0</v>
      </c>
      <c r="Z130" s="219">
        <v>0</v>
      </c>
      <c r="AA130" s="219">
        <v>0</v>
      </c>
      <c r="AB130" s="219">
        <v>0</v>
      </c>
      <c r="AC130" s="219">
        <v>0</v>
      </c>
      <c r="AD130" s="219">
        <v>0</v>
      </c>
      <c r="AE130" s="219">
        <v>0</v>
      </c>
      <c r="AF130" s="216">
        <v>0</v>
      </c>
      <c r="AG130" s="220">
        <f t="shared" si="20"/>
        <v>300000</v>
      </c>
      <c r="AH130" s="215">
        <f t="shared" si="21"/>
        <v>300000</v>
      </c>
      <c r="AI130" s="219">
        <f t="shared" si="22"/>
        <v>0</v>
      </c>
      <c r="AJ130" s="219">
        <v>0</v>
      </c>
      <c r="AK130" s="219">
        <v>0</v>
      </c>
      <c r="AL130" s="219">
        <v>0</v>
      </c>
      <c r="AM130" s="219">
        <v>0</v>
      </c>
      <c r="AN130" s="219">
        <f t="shared" si="23"/>
        <v>300000</v>
      </c>
      <c r="AO130" s="215">
        <v>0</v>
      </c>
      <c r="AP130" s="219">
        <v>0</v>
      </c>
      <c r="AQ130" s="215">
        <v>300000</v>
      </c>
      <c r="AR130" s="219">
        <v>0</v>
      </c>
      <c r="AS130" s="219">
        <f t="shared" si="24"/>
        <v>0</v>
      </c>
      <c r="AT130" s="219">
        <v>0</v>
      </c>
      <c r="AU130" s="219">
        <v>0</v>
      </c>
      <c r="AV130" s="219">
        <v>0</v>
      </c>
      <c r="AW130" s="219">
        <v>0</v>
      </c>
      <c r="AX130" s="219">
        <f t="shared" si="25"/>
        <v>0</v>
      </c>
      <c r="AY130" s="219">
        <v>0</v>
      </c>
      <c r="AZ130" s="219">
        <v>0</v>
      </c>
      <c r="BA130" s="219">
        <v>0</v>
      </c>
      <c r="BB130" s="219">
        <v>0</v>
      </c>
      <c r="BC130" s="219">
        <v>0</v>
      </c>
      <c r="BD130" s="219">
        <v>0</v>
      </c>
      <c r="BE130" s="219">
        <v>0</v>
      </c>
    </row>
    <row r="131" ht="20.1" customHeight="1" spans="1:57">
      <c r="A131" s="211">
        <v>124</v>
      </c>
      <c r="B131" s="224" t="s">
        <v>48</v>
      </c>
      <c r="C131" s="224" t="s">
        <v>49</v>
      </c>
      <c r="D131" s="225">
        <v>2017</v>
      </c>
      <c r="E131" s="213" t="s">
        <v>179</v>
      </c>
      <c r="F131" s="212" t="s">
        <v>51</v>
      </c>
      <c r="G131" s="212" t="s">
        <v>51</v>
      </c>
      <c r="H131" s="214">
        <f t="shared" si="14"/>
        <v>300000</v>
      </c>
      <c r="I131" s="215">
        <f t="shared" si="15"/>
        <v>300000</v>
      </c>
      <c r="J131" s="216">
        <f t="shared" si="16"/>
        <v>0</v>
      </c>
      <c r="K131" s="217">
        <v>0</v>
      </c>
      <c r="L131" s="216">
        <v>0</v>
      </c>
      <c r="M131" s="218">
        <v>0</v>
      </c>
      <c r="N131" s="217">
        <v>0</v>
      </c>
      <c r="O131" s="216">
        <f t="shared" si="17"/>
        <v>300000</v>
      </c>
      <c r="P131" s="215">
        <v>0</v>
      </c>
      <c r="Q131" s="215">
        <v>300000</v>
      </c>
      <c r="R131" s="215">
        <v>0</v>
      </c>
      <c r="S131" s="218">
        <v>0</v>
      </c>
      <c r="T131" s="216">
        <f t="shared" si="18"/>
        <v>0</v>
      </c>
      <c r="U131" s="216">
        <v>0</v>
      </c>
      <c r="V131" s="216">
        <v>0</v>
      </c>
      <c r="W131" s="216">
        <v>0</v>
      </c>
      <c r="X131" s="216">
        <v>0</v>
      </c>
      <c r="Y131" s="219">
        <f t="shared" si="19"/>
        <v>0</v>
      </c>
      <c r="Z131" s="219">
        <v>0</v>
      </c>
      <c r="AA131" s="219">
        <v>0</v>
      </c>
      <c r="AB131" s="219">
        <v>0</v>
      </c>
      <c r="AC131" s="219">
        <v>0</v>
      </c>
      <c r="AD131" s="219">
        <v>0</v>
      </c>
      <c r="AE131" s="219">
        <v>0</v>
      </c>
      <c r="AF131" s="216">
        <v>0</v>
      </c>
      <c r="AG131" s="220">
        <f t="shared" si="20"/>
        <v>300000</v>
      </c>
      <c r="AH131" s="215">
        <f t="shared" si="21"/>
        <v>300000</v>
      </c>
      <c r="AI131" s="219">
        <f t="shared" si="22"/>
        <v>0</v>
      </c>
      <c r="AJ131" s="219">
        <v>0</v>
      </c>
      <c r="AK131" s="219">
        <v>0</v>
      </c>
      <c r="AL131" s="219">
        <v>0</v>
      </c>
      <c r="AM131" s="219">
        <v>0</v>
      </c>
      <c r="AN131" s="219">
        <f t="shared" si="23"/>
        <v>300000</v>
      </c>
      <c r="AO131" s="215">
        <v>0</v>
      </c>
      <c r="AP131" s="219">
        <v>300000</v>
      </c>
      <c r="AQ131" s="219">
        <v>0</v>
      </c>
      <c r="AR131" s="219">
        <v>0</v>
      </c>
      <c r="AS131" s="219">
        <f t="shared" si="24"/>
        <v>0</v>
      </c>
      <c r="AT131" s="219">
        <v>0</v>
      </c>
      <c r="AU131" s="219">
        <v>0</v>
      </c>
      <c r="AV131" s="219">
        <v>0</v>
      </c>
      <c r="AW131" s="219">
        <v>0</v>
      </c>
      <c r="AX131" s="219">
        <f t="shared" si="25"/>
        <v>0</v>
      </c>
      <c r="AY131" s="219">
        <v>0</v>
      </c>
      <c r="AZ131" s="219">
        <v>0</v>
      </c>
      <c r="BA131" s="219">
        <v>0</v>
      </c>
      <c r="BB131" s="219">
        <v>0</v>
      </c>
      <c r="BC131" s="219">
        <v>0</v>
      </c>
      <c r="BD131" s="219">
        <v>0</v>
      </c>
      <c r="BE131" s="219">
        <v>0</v>
      </c>
    </row>
    <row r="132" ht="20.1" customHeight="1" spans="1:57">
      <c r="A132" s="211">
        <v>125</v>
      </c>
      <c r="B132" s="224" t="s">
        <v>48</v>
      </c>
      <c r="C132" s="224" t="s">
        <v>49</v>
      </c>
      <c r="D132" s="225">
        <v>2017</v>
      </c>
      <c r="E132" s="213" t="s">
        <v>180</v>
      </c>
      <c r="F132" s="212" t="s">
        <v>51</v>
      </c>
      <c r="G132" s="212" t="s">
        <v>51</v>
      </c>
      <c r="H132" s="214">
        <f t="shared" si="14"/>
        <v>200000</v>
      </c>
      <c r="I132" s="215">
        <f t="shared" si="15"/>
        <v>200000</v>
      </c>
      <c r="J132" s="216">
        <f t="shared" si="16"/>
        <v>0</v>
      </c>
      <c r="K132" s="217">
        <v>0</v>
      </c>
      <c r="L132" s="216">
        <v>0</v>
      </c>
      <c r="M132" s="218">
        <v>0</v>
      </c>
      <c r="N132" s="217">
        <v>0</v>
      </c>
      <c r="O132" s="216">
        <f t="shared" si="17"/>
        <v>200000</v>
      </c>
      <c r="P132" s="215">
        <v>0</v>
      </c>
      <c r="Q132" s="215">
        <v>0</v>
      </c>
      <c r="R132" s="215">
        <v>200000</v>
      </c>
      <c r="S132" s="218">
        <v>0</v>
      </c>
      <c r="T132" s="216">
        <f t="shared" si="18"/>
        <v>0</v>
      </c>
      <c r="U132" s="216">
        <v>0</v>
      </c>
      <c r="V132" s="216">
        <v>0</v>
      </c>
      <c r="W132" s="216">
        <v>0</v>
      </c>
      <c r="X132" s="216">
        <v>0</v>
      </c>
      <c r="Y132" s="219">
        <f t="shared" si="19"/>
        <v>0</v>
      </c>
      <c r="Z132" s="219">
        <v>0</v>
      </c>
      <c r="AA132" s="219">
        <v>0</v>
      </c>
      <c r="AB132" s="219">
        <v>0</v>
      </c>
      <c r="AC132" s="219">
        <v>0</v>
      </c>
      <c r="AD132" s="219">
        <v>0</v>
      </c>
      <c r="AE132" s="219">
        <v>0</v>
      </c>
      <c r="AF132" s="216">
        <v>0</v>
      </c>
      <c r="AG132" s="220">
        <f t="shared" si="20"/>
        <v>200000</v>
      </c>
      <c r="AH132" s="215">
        <f t="shared" si="21"/>
        <v>200000</v>
      </c>
      <c r="AI132" s="219">
        <f t="shared" si="22"/>
        <v>0</v>
      </c>
      <c r="AJ132" s="219">
        <v>0</v>
      </c>
      <c r="AK132" s="219">
        <v>0</v>
      </c>
      <c r="AL132" s="219">
        <v>0</v>
      </c>
      <c r="AM132" s="219">
        <v>0</v>
      </c>
      <c r="AN132" s="219">
        <f t="shared" si="23"/>
        <v>200000</v>
      </c>
      <c r="AO132" s="215">
        <v>0</v>
      </c>
      <c r="AP132" s="219">
        <v>0</v>
      </c>
      <c r="AQ132" s="215">
        <v>200000</v>
      </c>
      <c r="AR132" s="219">
        <v>0</v>
      </c>
      <c r="AS132" s="219">
        <f t="shared" si="24"/>
        <v>0</v>
      </c>
      <c r="AT132" s="216">
        <v>0</v>
      </c>
      <c r="AU132" s="216">
        <v>0</v>
      </c>
      <c r="AV132" s="216">
        <v>0</v>
      </c>
      <c r="AW132" s="216">
        <v>0</v>
      </c>
      <c r="AX132" s="219">
        <f t="shared" si="25"/>
        <v>0</v>
      </c>
      <c r="AY132" s="219">
        <v>0</v>
      </c>
      <c r="AZ132" s="219">
        <v>0</v>
      </c>
      <c r="BA132" s="219">
        <v>0</v>
      </c>
      <c r="BB132" s="219">
        <v>0</v>
      </c>
      <c r="BC132" s="219">
        <v>0</v>
      </c>
      <c r="BD132" s="219">
        <v>0</v>
      </c>
      <c r="BE132" s="216">
        <v>0</v>
      </c>
    </row>
    <row r="133" ht="20.1" customHeight="1" spans="1:57">
      <c r="A133" s="211">
        <v>126</v>
      </c>
      <c r="B133" s="224" t="s">
        <v>48</v>
      </c>
      <c r="C133" s="224" t="s">
        <v>49</v>
      </c>
      <c r="D133" s="225">
        <v>2017</v>
      </c>
      <c r="E133" s="213" t="s">
        <v>181</v>
      </c>
      <c r="F133" s="212" t="s">
        <v>52</v>
      </c>
      <c r="G133" s="212" t="s">
        <v>52</v>
      </c>
      <c r="H133" s="214">
        <f t="shared" si="14"/>
        <v>9930000</v>
      </c>
      <c r="I133" s="215">
        <f t="shared" si="15"/>
        <v>9930000</v>
      </c>
      <c r="J133" s="216">
        <f t="shared" si="16"/>
        <v>0</v>
      </c>
      <c r="K133" s="217">
        <v>0</v>
      </c>
      <c r="L133" s="216">
        <v>0</v>
      </c>
      <c r="M133" s="218">
        <v>0</v>
      </c>
      <c r="N133" s="217">
        <v>0</v>
      </c>
      <c r="O133" s="216">
        <f t="shared" si="17"/>
        <v>9930000</v>
      </c>
      <c r="P133" s="215">
        <v>0</v>
      </c>
      <c r="Q133" s="215">
        <v>7830000</v>
      </c>
      <c r="R133" s="215">
        <v>2100000</v>
      </c>
      <c r="S133" s="218">
        <v>0</v>
      </c>
      <c r="T133" s="216">
        <f t="shared" si="18"/>
        <v>0</v>
      </c>
      <c r="U133" s="216">
        <v>0</v>
      </c>
      <c r="V133" s="216">
        <v>0</v>
      </c>
      <c r="W133" s="216">
        <v>0</v>
      </c>
      <c r="X133" s="216">
        <v>0</v>
      </c>
      <c r="Y133" s="219">
        <f t="shared" si="19"/>
        <v>0</v>
      </c>
      <c r="Z133" s="219">
        <v>0</v>
      </c>
      <c r="AA133" s="219">
        <v>0</v>
      </c>
      <c r="AB133" s="219">
        <v>0</v>
      </c>
      <c r="AC133" s="219">
        <v>0</v>
      </c>
      <c r="AD133" s="219">
        <v>0</v>
      </c>
      <c r="AE133" s="219">
        <v>0</v>
      </c>
      <c r="AF133" s="216">
        <v>0</v>
      </c>
      <c r="AG133" s="220">
        <f t="shared" si="20"/>
        <v>9930000</v>
      </c>
      <c r="AH133" s="215">
        <f t="shared" si="21"/>
        <v>9930000</v>
      </c>
      <c r="AI133" s="219">
        <f t="shared" si="22"/>
        <v>0</v>
      </c>
      <c r="AJ133" s="219">
        <v>0</v>
      </c>
      <c r="AK133" s="219">
        <v>0</v>
      </c>
      <c r="AL133" s="219">
        <v>0</v>
      </c>
      <c r="AM133" s="219">
        <v>0</v>
      </c>
      <c r="AN133" s="219">
        <f t="shared" si="23"/>
        <v>9930000</v>
      </c>
      <c r="AO133" s="215">
        <v>0</v>
      </c>
      <c r="AP133" s="215">
        <v>7830000</v>
      </c>
      <c r="AQ133" s="215">
        <v>2100000</v>
      </c>
      <c r="AR133" s="215">
        <v>0</v>
      </c>
      <c r="AS133" s="219">
        <f t="shared" si="24"/>
        <v>0</v>
      </c>
      <c r="AT133" s="216">
        <v>0</v>
      </c>
      <c r="AU133" s="216">
        <v>0</v>
      </c>
      <c r="AV133" s="216">
        <v>0</v>
      </c>
      <c r="AW133" s="216">
        <v>0</v>
      </c>
      <c r="AX133" s="219">
        <f t="shared" si="25"/>
        <v>0</v>
      </c>
      <c r="AY133" s="219">
        <v>0</v>
      </c>
      <c r="AZ133" s="219">
        <v>0</v>
      </c>
      <c r="BA133" s="219">
        <v>0</v>
      </c>
      <c r="BB133" s="219">
        <v>0</v>
      </c>
      <c r="BC133" s="219">
        <v>0</v>
      </c>
      <c r="BD133" s="219">
        <v>0</v>
      </c>
      <c r="BE133" s="216">
        <v>0</v>
      </c>
    </row>
    <row r="134" ht="20.1" customHeight="1" spans="1:57">
      <c r="A134" s="211">
        <v>127</v>
      </c>
      <c r="B134" s="224" t="s">
        <v>48</v>
      </c>
      <c r="C134" s="224" t="s">
        <v>49</v>
      </c>
      <c r="D134" s="225">
        <v>2017</v>
      </c>
      <c r="E134" s="213" t="s">
        <v>182</v>
      </c>
      <c r="F134" s="212" t="s">
        <v>52</v>
      </c>
      <c r="G134" s="212" t="s">
        <v>52</v>
      </c>
      <c r="H134" s="214">
        <f t="shared" si="14"/>
        <v>891600</v>
      </c>
      <c r="I134" s="215">
        <f t="shared" si="15"/>
        <v>891600</v>
      </c>
      <c r="J134" s="216">
        <f t="shared" si="16"/>
        <v>0</v>
      </c>
      <c r="K134" s="217">
        <v>0</v>
      </c>
      <c r="L134" s="216">
        <v>0</v>
      </c>
      <c r="M134" s="218">
        <v>0</v>
      </c>
      <c r="N134" s="217">
        <v>0</v>
      </c>
      <c r="O134" s="216">
        <f t="shared" si="17"/>
        <v>891600</v>
      </c>
      <c r="P134" s="215">
        <v>0</v>
      </c>
      <c r="Q134" s="215">
        <v>891600</v>
      </c>
      <c r="R134" s="215">
        <v>0</v>
      </c>
      <c r="S134" s="218">
        <v>0</v>
      </c>
      <c r="T134" s="216">
        <f t="shared" si="18"/>
        <v>0</v>
      </c>
      <c r="U134" s="216">
        <v>0</v>
      </c>
      <c r="V134" s="216">
        <v>0</v>
      </c>
      <c r="W134" s="216">
        <v>0</v>
      </c>
      <c r="X134" s="216">
        <v>0</v>
      </c>
      <c r="Y134" s="219">
        <f t="shared" si="19"/>
        <v>0</v>
      </c>
      <c r="Z134" s="219">
        <v>0</v>
      </c>
      <c r="AA134" s="219">
        <v>0</v>
      </c>
      <c r="AB134" s="219">
        <v>0</v>
      </c>
      <c r="AC134" s="219">
        <v>0</v>
      </c>
      <c r="AD134" s="219">
        <v>0</v>
      </c>
      <c r="AE134" s="219">
        <v>0</v>
      </c>
      <c r="AF134" s="216">
        <v>0</v>
      </c>
      <c r="AG134" s="220">
        <f t="shared" si="20"/>
        <v>891600</v>
      </c>
      <c r="AH134" s="215">
        <f t="shared" si="21"/>
        <v>891600</v>
      </c>
      <c r="AI134" s="219">
        <f t="shared" si="22"/>
        <v>0</v>
      </c>
      <c r="AJ134" s="219">
        <v>0</v>
      </c>
      <c r="AK134" s="219">
        <v>0</v>
      </c>
      <c r="AL134" s="219">
        <v>0</v>
      </c>
      <c r="AM134" s="219">
        <v>0</v>
      </c>
      <c r="AN134" s="219">
        <f t="shared" si="23"/>
        <v>891600</v>
      </c>
      <c r="AO134" s="215">
        <v>0</v>
      </c>
      <c r="AP134" s="215">
        <v>891600</v>
      </c>
      <c r="AQ134" s="215">
        <v>0</v>
      </c>
      <c r="AR134" s="215">
        <v>0</v>
      </c>
      <c r="AS134" s="219">
        <f t="shared" si="24"/>
        <v>0</v>
      </c>
      <c r="AT134" s="216">
        <v>0</v>
      </c>
      <c r="AU134" s="216">
        <v>0</v>
      </c>
      <c r="AV134" s="216">
        <v>0</v>
      </c>
      <c r="AW134" s="216">
        <v>0</v>
      </c>
      <c r="AX134" s="219">
        <f t="shared" si="25"/>
        <v>0</v>
      </c>
      <c r="AY134" s="219">
        <v>0</v>
      </c>
      <c r="AZ134" s="219">
        <v>0</v>
      </c>
      <c r="BA134" s="219">
        <v>0</v>
      </c>
      <c r="BB134" s="219">
        <v>0</v>
      </c>
      <c r="BC134" s="219">
        <v>0</v>
      </c>
      <c r="BD134" s="219">
        <v>0</v>
      </c>
      <c r="BE134" s="216">
        <v>0</v>
      </c>
    </row>
    <row r="135" ht="20.1" customHeight="1" spans="1:57">
      <c r="A135" s="211">
        <v>128</v>
      </c>
      <c r="B135" s="224" t="s">
        <v>48</v>
      </c>
      <c r="C135" s="224" t="s">
        <v>49</v>
      </c>
      <c r="D135" s="225">
        <v>2017</v>
      </c>
      <c r="E135" s="213" t="s">
        <v>183</v>
      </c>
      <c r="F135" s="212" t="s">
        <v>52</v>
      </c>
      <c r="G135" s="212" t="s">
        <v>52</v>
      </c>
      <c r="H135" s="214">
        <f t="shared" si="14"/>
        <v>690000</v>
      </c>
      <c r="I135" s="215">
        <f t="shared" si="15"/>
        <v>690000</v>
      </c>
      <c r="J135" s="216">
        <f t="shared" si="16"/>
        <v>0</v>
      </c>
      <c r="K135" s="217">
        <v>0</v>
      </c>
      <c r="L135" s="216">
        <v>0</v>
      </c>
      <c r="M135" s="218">
        <v>0</v>
      </c>
      <c r="N135" s="217">
        <v>0</v>
      </c>
      <c r="O135" s="216">
        <f t="shared" si="17"/>
        <v>690000</v>
      </c>
      <c r="P135" s="215">
        <v>0</v>
      </c>
      <c r="Q135" s="215">
        <v>690000</v>
      </c>
      <c r="R135" s="215">
        <v>0</v>
      </c>
      <c r="S135" s="218">
        <v>0</v>
      </c>
      <c r="T135" s="216">
        <f t="shared" si="18"/>
        <v>0</v>
      </c>
      <c r="U135" s="216">
        <v>0</v>
      </c>
      <c r="V135" s="216">
        <v>0</v>
      </c>
      <c r="W135" s="216">
        <v>0</v>
      </c>
      <c r="X135" s="216">
        <v>0</v>
      </c>
      <c r="Y135" s="219">
        <f t="shared" si="19"/>
        <v>0</v>
      </c>
      <c r="Z135" s="219">
        <v>0</v>
      </c>
      <c r="AA135" s="219">
        <v>0</v>
      </c>
      <c r="AB135" s="219">
        <v>0</v>
      </c>
      <c r="AC135" s="219">
        <v>0</v>
      </c>
      <c r="AD135" s="219">
        <v>0</v>
      </c>
      <c r="AE135" s="219">
        <v>0</v>
      </c>
      <c r="AF135" s="216">
        <v>0</v>
      </c>
      <c r="AG135" s="220">
        <f t="shared" si="20"/>
        <v>690000</v>
      </c>
      <c r="AH135" s="215">
        <f t="shared" si="21"/>
        <v>690000</v>
      </c>
      <c r="AI135" s="219">
        <f t="shared" si="22"/>
        <v>0</v>
      </c>
      <c r="AJ135" s="219">
        <v>0</v>
      </c>
      <c r="AK135" s="219">
        <v>0</v>
      </c>
      <c r="AL135" s="219">
        <v>0</v>
      </c>
      <c r="AM135" s="219">
        <v>0</v>
      </c>
      <c r="AN135" s="219">
        <f t="shared" si="23"/>
        <v>690000</v>
      </c>
      <c r="AO135" s="215">
        <v>0</v>
      </c>
      <c r="AP135" s="215">
        <v>690000</v>
      </c>
      <c r="AQ135" s="219">
        <v>0</v>
      </c>
      <c r="AR135" s="219">
        <v>0</v>
      </c>
      <c r="AS135" s="219">
        <f t="shared" si="24"/>
        <v>0</v>
      </c>
      <c r="AT135" s="216">
        <v>0</v>
      </c>
      <c r="AU135" s="216">
        <v>0</v>
      </c>
      <c r="AV135" s="216">
        <v>0</v>
      </c>
      <c r="AW135" s="216">
        <v>0</v>
      </c>
      <c r="AX135" s="219">
        <f t="shared" si="25"/>
        <v>0</v>
      </c>
      <c r="AY135" s="219">
        <v>0</v>
      </c>
      <c r="AZ135" s="219">
        <v>0</v>
      </c>
      <c r="BA135" s="219">
        <v>0</v>
      </c>
      <c r="BB135" s="219">
        <v>0</v>
      </c>
      <c r="BC135" s="219">
        <v>0</v>
      </c>
      <c r="BD135" s="219">
        <v>0</v>
      </c>
      <c r="BE135" s="216">
        <v>0</v>
      </c>
    </row>
    <row r="136" ht="20.1" customHeight="1" spans="1:57">
      <c r="A136" s="211">
        <v>129</v>
      </c>
      <c r="B136" s="224" t="s">
        <v>48</v>
      </c>
      <c r="C136" s="224" t="s">
        <v>49</v>
      </c>
      <c r="D136" s="225">
        <v>2017</v>
      </c>
      <c r="E136" s="213" t="s">
        <v>184</v>
      </c>
      <c r="F136" s="212" t="s">
        <v>51</v>
      </c>
      <c r="G136" s="212" t="s">
        <v>51</v>
      </c>
      <c r="H136" s="214">
        <f t="shared" ref="H136:H199" si="26">I136+AF136</f>
        <v>1948900</v>
      </c>
      <c r="I136" s="215">
        <f t="shared" ref="I136:I199" si="27">J136+O136+T136+Y136+AC136+AD136+AE136</f>
        <v>1948900</v>
      </c>
      <c r="J136" s="216">
        <f t="shared" ref="J136:J199" si="28">K136+L136+M136+N136</f>
        <v>0</v>
      </c>
      <c r="K136" s="217">
        <v>0</v>
      </c>
      <c r="L136" s="216">
        <v>0</v>
      </c>
      <c r="M136" s="218">
        <v>0</v>
      </c>
      <c r="N136" s="217">
        <v>0</v>
      </c>
      <c r="O136" s="216">
        <f t="shared" ref="O136:O199" si="29">P136+Q136+R136+S136</f>
        <v>1948900</v>
      </c>
      <c r="P136" s="215">
        <v>1948900</v>
      </c>
      <c r="Q136" s="215">
        <v>0</v>
      </c>
      <c r="R136" s="215">
        <v>0</v>
      </c>
      <c r="S136" s="218">
        <v>0</v>
      </c>
      <c r="T136" s="216">
        <f t="shared" ref="T136:T199" si="30">U136+V136+W136+X136</f>
        <v>0</v>
      </c>
      <c r="U136" s="216">
        <v>0</v>
      </c>
      <c r="V136" s="216">
        <v>0</v>
      </c>
      <c r="W136" s="216">
        <v>0</v>
      </c>
      <c r="X136" s="216">
        <v>0</v>
      </c>
      <c r="Y136" s="219">
        <f t="shared" ref="Y136:Y199" si="31">Z136+AA136+AB136</f>
        <v>0</v>
      </c>
      <c r="Z136" s="219">
        <v>0</v>
      </c>
      <c r="AA136" s="219">
        <v>0</v>
      </c>
      <c r="AB136" s="219">
        <v>0</v>
      </c>
      <c r="AC136" s="219">
        <v>0</v>
      </c>
      <c r="AD136" s="219">
        <v>0</v>
      </c>
      <c r="AE136" s="219">
        <v>0</v>
      </c>
      <c r="AF136" s="216">
        <v>0</v>
      </c>
      <c r="AG136" s="220">
        <f t="shared" ref="AG136:AG199" si="32">AH136+BE136</f>
        <v>1876207.94</v>
      </c>
      <c r="AH136" s="215">
        <f t="shared" ref="AH136:AH199" si="33">AI136+AN136+AS136+AX136+BB136+BC136+BD136</f>
        <v>1876207.94</v>
      </c>
      <c r="AI136" s="219">
        <f t="shared" ref="AI136:AI199" si="34">AJ136+AK136+AL136+AM136</f>
        <v>0</v>
      </c>
      <c r="AJ136" s="234">
        <v>0</v>
      </c>
      <c r="AK136" s="219">
        <v>0</v>
      </c>
      <c r="AL136" s="219">
        <v>0</v>
      </c>
      <c r="AM136" s="219">
        <v>0</v>
      </c>
      <c r="AN136" s="219">
        <f t="shared" ref="AN136:AN199" si="35">AO136+AP136+AQ136+AR136</f>
        <v>1876207.94</v>
      </c>
      <c r="AO136" s="219">
        <v>1876207.94</v>
      </c>
      <c r="AP136" s="219">
        <v>0</v>
      </c>
      <c r="AQ136" s="219">
        <v>0</v>
      </c>
      <c r="AR136" s="219">
        <v>0</v>
      </c>
      <c r="AS136" s="219">
        <f t="shared" ref="AS136:AS199" si="36">AT136+AU136+AV136+AW136</f>
        <v>0</v>
      </c>
      <c r="AT136" s="219">
        <v>0</v>
      </c>
      <c r="AU136" s="219">
        <v>0</v>
      </c>
      <c r="AV136" s="219">
        <v>0</v>
      </c>
      <c r="AW136" s="219">
        <v>0</v>
      </c>
      <c r="AX136" s="219">
        <f t="shared" ref="AX136:AX199" si="37">AY136+AZ136+BA136</f>
        <v>0</v>
      </c>
      <c r="AY136" s="219">
        <v>0</v>
      </c>
      <c r="AZ136" s="219">
        <v>0</v>
      </c>
      <c r="BA136" s="219">
        <v>0</v>
      </c>
      <c r="BB136" s="219">
        <v>0</v>
      </c>
      <c r="BC136" s="219">
        <v>0</v>
      </c>
      <c r="BD136" s="219">
        <v>0</v>
      </c>
      <c r="BE136" s="219">
        <v>0</v>
      </c>
    </row>
    <row r="137" ht="20.1" customHeight="1" spans="1:57">
      <c r="A137" s="211">
        <v>130</v>
      </c>
      <c r="B137" s="224" t="s">
        <v>48</v>
      </c>
      <c r="C137" s="224" t="s">
        <v>49</v>
      </c>
      <c r="D137" s="225">
        <v>2017</v>
      </c>
      <c r="E137" s="213" t="s">
        <v>185</v>
      </c>
      <c r="F137" s="212" t="s">
        <v>51</v>
      </c>
      <c r="G137" s="212" t="s">
        <v>52</v>
      </c>
      <c r="H137" s="214">
        <f t="shared" si="26"/>
        <v>11740000</v>
      </c>
      <c r="I137" s="215">
        <f t="shared" si="27"/>
        <v>11740000</v>
      </c>
      <c r="J137" s="216">
        <f t="shared" si="28"/>
        <v>0</v>
      </c>
      <c r="K137" s="217">
        <v>0</v>
      </c>
      <c r="L137" s="216">
        <v>0</v>
      </c>
      <c r="M137" s="218">
        <v>0</v>
      </c>
      <c r="N137" s="217">
        <v>0</v>
      </c>
      <c r="O137" s="216">
        <f t="shared" si="29"/>
        <v>11740000</v>
      </c>
      <c r="P137" s="215">
        <v>0</v>
      </c>
      <c r="Q137" s="215">
        <v>0</v>
      </c>
      <c r="R137" s="215">
        <v>11740000</v>
      </c>
      <c r="S137" s="218">
        <v>0</v>
      </c>
      <c r="T137" s="216">
        <f t="shared" si="30"/>
        <v>0</v>
      </c>
      <c r="U137" s="216">
        <v>0</v>
      </c>
      <c r="V137" s="216">
        <v>0</v>
      </c>
      <c r="W137" s="216">
        <v>0</v>
      </c>
      <c r="X137" s="216">
        <v>0</v>
      </c>
      <c r="Y137" s="219">
        <f t="shared" si="31"/>
        <v>0</v>
      </c>
      <c r="Z137" s="219">
        <v>0</v>
      </c>
      <c r="AA137" s="219">
        <v>0</v>
      </c>
      <c r="AB137" s="219">
        <v>0</v>
      </c>
      <c r="AC137" s="219">
        <v>0</v>
      </c>
      <c r="AD137" s="219">
        <v>0</v>
      </c>
      <c r="AE137" s="219">
        <v>0</v>
      </c>
      <c r="AF137" s="216">
        <v>0</v>
      </c>
      <c r="AG137" s="220">
        <f t="shared" si="32"/>
        <v>11740000</v>
      </c>
      <c r="AH137" s="215">
        <f t="shared" si="33"/>
        <v>11740000</v>
      </c>
      <c r="AI137" s="219">
        <f t="shared" si="34"/>
        <v>0</v>
      </c>
      <c r="AJ137" s="219">
        <v>0</v>
      </c>
      <c r="AK137" s="219">
        <v>0</v>
      </c>
      <c r="AL137" s="219">
        <v>0</v>
      </c>
      <c r="AM137" s="219">
        <v>0</v>
      </c>
      <c r="AN137" s="219">
        <f t="shared" si="35"/>
        <v>11740000</v>
      </c>
      <c r="AO137" s="215">
        <v>0</v>
      </c>
      <c r="AP137" s="215">
        <v>0</v>
      </c>
      <c r="AQ137" s="215">
        <v>11740000</v>
      </c>
      <c r="AR137" s="219">
        <v>0</v>
      </c>
      <c r="AS137" s="219">
        <f t="shared" si="36"/>
        <v>0</v>
      </c>
      <c r="AT137" s="216">
        <v>0</v>
      </c>
      <c r="AU137" s="216">
        <v>0</v>
      </c>
      <c r="AV137" s="216">
        <v>0</v>
      </c>
      <c r="AW137" s="216">
        <v>0</v>
      </c>
      <c r="AX137" s="219">
        <f t="shared" si="37"/>
        <v>0</v>
      </c>
      <c r="AY137" s="219">
        <v>0</v>
      </c>
      <c r="AZ137" s="219">
        <v>0</v>
      </c>
      <c r="BA137" s="219">
        <v>0</v>
      </c>
      <c r="BB137" s="219">
        <v>0</v>
      </c>
      <c r="BC137" s="219">
        <v>0</v>
      </c>
      <c r="BD137" s="219">
        <v>0</v>
      </c>
      <c r="BE137" s="216">
        <v>0</v>
      </c>
    </row>
    <row r="138" ht="20.1" customHeight="1" spans="1:57">
      <c r="A138" s="211">
        <v>131</v>
      </c>
      <c r="B138" s="224" t="s">
        <v>48</v>
      </c>
      <c r="C138" s="224" t="s">
        <v>49</v>
      </c>
      <c r="D138" s="225">
        <v>2017</v>
      </c>
      <c r="E138" s="213" t="s">
        <v>186</v>
      </c>
      <c r="F138" s="212" t="s">
        <v>51</v>
      </c>
      <c r="G138" s="212" t="s">
        <v>52</v>
      </c>
      <c r="H138" s="214">
        <f t="shared" si="26"/>
        <v>12182200</v>
      </c>
      <c r="I138" s="215">
        <f t="shared" si="27"/>
        <v>12182200</v>
      </c>
      <c r="J138" s="216">
        <f t="shared" si="28"/>
        <v>0</v>
      </c>
      <c r="K138" s="217">
        <v>0</v>
      </c>
      <c r="L138" s="216">
        <v>0</v>
      </c>
      <c r="M138" s="218">
        <v>0</v>
      </c>
      <c r="N138" s="217">
        <v>0</v>
      </c>
      <c r="O138" s="216">
        <f t="shared" si="29"/>
        <v>12182200</v>
      </c>
      <c r="P138" s="215">
        <v>12182200</v>
      </c>
      <c r="Q138" s="215">
        <v>0</v>
      </c>
      <c r="R138" s="215">
        <v>0</v>
      </c>
      <c r="S138" s="218">
        <v>0</v>
      </c>
      <c r="T138" s="216">
        <f t="shared" si="30"/>
        <v>0</v>
      </c>
      <c r="U138" s="216">
        <v>0</v>
      </c>
      <c r="V138" s="216">
        <v>0</v>
      </c>
      <c r="W138" s="216">
        <v>0</v>
      </c>
      <c r="X138" s="216">
        <v>0</v>
      </c>
      <c r="Y138" s="219">
        <f t="shared" si="31"/>
        <v>0</v>
      </c>
      <c r="Z138" s="219">
        <v>0</v>
      </c>
      <c r="AA138" s="219">
        <v>0</v>
      </c>
      <c r="AB138" s="219">
        <v>0</v>
      </c>
      <c r="AC138" s="219">
        <v>0</v>
      </c>
      <c r="AD138" s="219">
        <v>0</v>
      </c>
      <c r="AE138" s="219">
        <v>0</v>
      </c>
      <c r="AF138" s="216">
        <v>0</v>
      </c>
      <c r="AG138" s="220">
        <f t="shared" si="32"/>
        <v>12182200</v>
      </c>
      <c r="AH138" s="215">
        <f t="shared" si="33"/>
        <v>12182200</v>
      </c>
      <c r="AI138" s="219">
        <f t="shared" si="34"/>
        <v>0</v>
      </c>
      <c r="AJ138" s="219">
        <v>0</v>
      </c>
      <c r="AK138" s="219">
        <v>0</v>
      </c>
      <c r="AL138" s="219">
        <v>0</v>
      </c>
      <c r="AM138" s="219">
        <v>0</v>
      </c>
      <c r="AN138" s="219">
        <f t="shared" si="35"/>
        <v>12182200</v>
      </c>
      <c r="AO138" s="215">
        <v>12182200</v>
      </c>
      <c r="AP138" s="215">
        <v>0</v>
      </c>
      <c r="AQ138" s="215">
        <v>0</v>
      </c>
      <c r="AR138" s="219">
        <v>0</v>
      </c>
      <c r="AS138" s="219">
        <f t="shared" si="36"/>
        <v>0</v>
      </c>
      <c r="AT138" s="216">
        <v>0</v>
      </c>
      <c r="AU138" s="216">
        <v>0</v>
      </c>
      <c r="AV138" s="216">
        <v>0</v>
      </c>
      <c r="AW138" s="216">
        <v>0</v>
      </c>
      <c r="AX138" s="219">
        <f t="shared" si="37"/>
        <v>0</v>
      </c>
      <c r="AY138" s="219">
        <v>0</v>
      </c>
      <c r="AZ138" s="219">
        <v>0</v>
      </c>
      <c r="BA138" s="219">
        <v>0</v>
      </c>
      <c r="BB138" s="219">
        <v>0</v>
      </c>
      <c r="BC138" s="219">
        <v>0</v>
      </c>
      <c r="BD138" s="219">
        <v>0</v>
      </c>
      <c r="BE138" s="216">
        <v>0</v>
      </c>
    </row>
    <row r="139" ht="20.1" customHeight="1" spans="1:57">
      <c r="A139" s="211">
        <v>132</v>
      </c>
      <c r="B139" s="224" t="s">
        <v>48</v>
      </c>
      <c r="C139" s="224" t="s">
        <v>49</v>
      </c>
      <c r="D139" s="225">
        <v>2017</v>
      </c>
      <c r="E139" s="213" t="s">
        <v>187</v>
      </c>
      <c r="F139" s="212" t="s">
        <v>51</v>
      </c>
      <c r="G139" s="212" t="s">
        <v>52</v>
      </c>
      <c r="H139" s="214">
        <f t="shared" si="26"/>
        <v>28250000</v>
      </c>
      <c r="I139" s="215">
        <f t="shared" si="27"/>
        <v>28250000</v>
      </c>
      <c r="J139" s="216">
        <f t="shared" si="28"/>
        <v>0</v>
      </c>
      <c r="K139" s="217">
        <v>0</v>
      </c>
      <c r="L139" s="216">
        <v>0</v>
      </c>
      <c r="M139" s="218">
        <v>0</v>
      </c>
      <c r="N139" s="217">
        <v>0</v>
      </c>
      <c r="O139" s="216">
        <f t="shared" si="29"/>
        <v>28250000</v>
      </c>
      <c r="P139" s="215">
        <v>28250000</v>
      </c>
      <c r="Q139" s="215">
        <v>0</v>
      </c>
      <c r="R139" s="215">
        <v>0</v>
      </c>
      <c r="S139" s="218">
        <v>0</v>
      </c>
      <c r="T139" s="216">
        <f t="shared" si="30"/>
        <v>0</v>
      </c>
      <c r="U139" s="216">
        <v>0</v>
      </c>
      <c r="V139" s="216">
        <v>0</v>
      </c>
      <c r="W139" s="216">
        <v>0</v>
      </c>
      <c r="X139" s="216">
        <v>0</v>
      </c>
      <c r="Y139" s="219">
        <f t="shared" si="31"/>
        <v>0</v>
      </c>
      <c r="Z139" s="219">
        <v>0</v>
      </c>
      <c r="AA139" s="219">
        <v>0</v>
      </c>
      <c r="AB139" s="219">
        <v>0</v>
      </c>
      <c r="AC139" s="219">
        <v>0</v>
      </c>
      <c r="AD139" s="219">
        <v>0</v>
      </c>
      <c r="AE139" s="219">
        <v>0</v>
      </c>
      <c r="AF139" s="216">
        <v>0</v>
      </c>
      <c r="AG139" s="220">
        <f t="shared" si="32"/>
        <v>28250000</v>
      </c>
      <c r="AH139" s="215">
        <f t="shared" si="33"/>
        <v>28250000</v>
      </c>
      <c r="AI139" s="219">
        <f t="shared" si="34"/>
        <v>0</v>
      </c>
      <c r="AJ139" s="219">
        <v>0</v>
      </c>
      <c r="AK139" s="219">
        <v>0</v>
      </c>
      <c r="AL139" s="219">
        <v>0</v>
      </c>
      <c r="AM139" s="219">
        <v>0</v>
      </c>
      <c r="AN139" s="219">
        <f t="shared" si="35"/>
        <v>28250000</v>
      </c>
      <c r="AO139" s="215">
        <v>28250000</v>
      </c>
      <c r="AP139" s="215">
        <v>0</v>
      </c>
      <c r="AQ139" s="215">
        <v>0</v>
      </c>
      <c r="AR139" s="215">
        <v>0</v>
      </c>
      <c r="AS139" s="219">
        <f t="shared" si="36"/>
        <v>0</v>
      </c>
      <c r="AT139" s="216">
        <v>0</v>
      </c>
      <c r="AU139" s="216">
        <v>0</v>
      </c>
      <c r="AV139" s="216">
        <v>0</v>
      </c>
      <c r="AW139" s="216">
        <v>0</v>
      </c>
      <c r="AX139" s="219">
        <f t="shared" si="37"/>
        <v>0</v>
      </c>
      <c r="AY139" s="219">
        <v>0</v>
      </c>
      <c r="AZ139" s="219">
        <v>0</v>
      </c>
      <c r="BA139" s="219">
        <v>0</v>
      </c>
      <c r="BB139" s="219">
        <v>0</v>
      </c>
      <c r="BC139" s="219">
        <v>0</v>
      </c>
      <c r="BD139" s="219">
        <v>0</v>
      </c>
      <c r="BE139" s="216">
        <v>0</v>
      </c>
    </row>
    <row r="140" ht="20.1" customHeight="1" spans="1:57">
      <c r="A140" s="211">
        <v>133</v>
      </c>
      <c r="B140" s="224" t="s">
        <v>48</v>
      </c>
      <c r="C140" s="224" t="s">
        <v>49</v>
      </c>
      <c r="D140" s="225">
        <v>2017</v>
      </c>
      <c r="E140" s="213" t="s">
        <v>188</v>
      </c>
      <c r="F140" s="212" t="s">
        <v>51</v>
      </c>
      <c r="G140" s="212" t="s">
        <v>52</v>
      </c>
      <c r="H140" s="214">
        <f t="shared" si="26"/>
        <v>1500000</v>
      </c>
      <c r="I140" s="215">
        <f t="shared" si="27"/>
        <v>1500000</v>
      </c>
      <c r="J140" s="216">
        <f t="shared" si="28"/>
        <v>0</v>
      </c>
      <c r="K140" s="217">
        <v>0</v>
      </c>
      <c r="L140" s="216">
        <v>0</v>
      </c>
      <c r="M140" s="218">
        <v>0</v>
      </c>
      <c r="N140" s="217">
        <v>0</v>
      </c>
      <c r="O140" s="216">
        <f t="shared" si="29"/>
        <v>1500000</v>
      </c>
      <c r="P140" s="215">
        <v>0</v>
      </c>
      <c r="Q140" s="215">
        <v>1500000</v>
      </c>
      <c r="R140" s="215">
        <v>0</v>
      </c>
      <c r="S140" s="218">
        <v>0</v>
      </c>
      <c r="T140" s="216">
        <f t="shared" si="30"/>
        <v>0</v>
      </c>
      <c r="U140" s="216">
        <v>0</v>
      </c>
      <c r="V140" s="216">
        <v>0</v>
      </c>
      <c r="W140" s="216">
        <v>0</v>
      </c>
      <c r="X140" s="216">
        <v>0</v>
      </c>
      <c r="Y140" s="219">
        <f t="shared" si="31"/>
        <v>0</v>
      </c>
      <c r="Z140" s="219">
        <v>0</v>
      </c>
      <c r="AA140" s="219">
        <v>0</v>
      </c>
      <c r="AB140" s="219">
        <v>0</v>
      </c>
      <c r="AC140" s="219">
        <v>0</v>
      </c>
      <c r="AD140" s="219">
        <v>0</v>
      </c>
      <c r="AE140" s="219">
        <v>0</v>
      </c>
      <c r="AF140" s="216">
        <v>0</v>
      </c>
      <c r="AG140" s="220">
        <f t="shared" si="32"/>
        <v>1500000</v>
      </c>
      <c r="AH140" s="215">
        <f t="shared" si="33"/>
        <v>1500000</v>
      </c>
      <c r="AI140" s="219">
        <f t="shared" si="34"/>
        <v>0</v>
      </c>
      <c r="AJ140" s="219">
        <v>0</v>
      </c>
      <c r="AK140" s="219">
        <v>0</v>
      </c>
      <c r="AL140" s="219">
        <v>0</v>
      </c>
      <c r="AM140" s="219">
        <v>0</v>
      </c>
      <c r="AN140" s="219">
        <f t="shared" si="35"/>
        <v>1500000</v>
      </c>
      <c r="AO140" s="215">
        <v>0</v>
      </c>
      <c r="AP140" s="215">
        <v>1500000</v>
      </c>
      <c r="AQ140" s="215">
        <v>0</v>
      </c>
      <c r="AR140" s="215">
        <v>0</v>
      </c>
      <c r="AS140" s="219">
        <f t="shared" si="36"/>
        <v>0</v>
      </c>
      <c r="AT140" s="216">
        <v>0</v>
      </c>
      <c r="AU140" s="216">
        <v>0</v>
      </c>
      <c r="AV140" s="216">
        <v>0</v>
      </c>
      <c r="AW140" s="216">
        <v>0</v>
      </c>
      <c r="AX140" s="219">
        <f t="shared" si="37"/>
        <v>0</v>
      </c>
      <c r="AY140" s="219">
        <v>0</v>
      </c>
      <c r="AZ140" s="219">
        <v>0</v>
      </c>
      <c r="BA140" s="219">
        <v>0</v>
      </c>
      <c r="BB140" s="219">
        <v>0</v>
      </c>
      <c r="BC140" s="219">
        <v>0</v>
      </c>
      <c r="BD140" s="219">
        <v>0</v>
      </c>
      <c r="BE140" s="216">
        <v>0</v>
      </c>
    </row>
    <row r="141" ht="20.1" customHeight="1" spans="1:57">
      <c r="A141" s="211">
        <v>134</v>
      </c>
      <c r="B141" s="224" t="s">
        <v>48</v>
      </c>
      <c r="C141" s="224" t="s">
        <v>49</v>
      </c>
      <c r="D141" s="225">
        <v>2017</v>
      </c>
      <c r="E141" s="213" t="s">
        <v>189</v>
      </c>
      <c r="F141" s="212" t="s">
        <v>51</v>
      </c>
      <c r="G141" s="212" t="s">
        <v>52</v>
      </c>
      <c r="H141" s="214">
        <f t="shared" si="26"/>
        <v>1360000</v>
      </c>
      <c r="I141" s="215">
        <f t="shared" si="27"/>
        <v>1360000</v>
      </c>
      <c r="J141" s="216">
        <f t="shared" si="28"/>
        <v>0</v>
      </c>
      <c r="K141" s="217">
        <v>0</v>
      </c>
      <c r="L141" s="216">
        <v>0</v>
      </c>
      <c r="M141" s="218">
        <v>0</v>
      </c>
      <c r="N141" s="217">
        <v>0</v>
      </c>
      <c r="O141" s="216">
        <f t="shared" si="29"/>
        <v>1360000</v>
      </c>
      <c r="P141" s="217">
        <v>1360000</v>
      </c>
      <c r="Q141" s="215">
        <v>0</v>
      </c>
      <c r="R141" s="215">
        <v>0</v>
      </c>
      <c r="S141" s="218">
        <v>0</v>
      </c>
      <c r="T141" s="216">
        <f t="shared" si="30"/>
        <v>0</v>
      </c>
      <c r="U141" s="217">
        <v>0</v>
      </c>
      <c r="V141" s="217">
        <v>0</v>
      </c>
      <c r="W141" s="217">
        <v>0</v>
      </c>
      <c r="X141" s="217">
        <v>0</v>
      </c>
      <c r="Y141" s="219">
        <f t="shared" si="31"/>
        <v>0</v>
      </c>
      <c r="Z141" s="219">
        <v>0</v>
      </c>
      <c r="AA141" s="219">
        <v>0</v>
      </c>
      <c r="AB141" s="219">
        <v>0</v>
      </c>
      <c r="AC141" s="219">
        <v>0</v>
      </c>
      <c r="AD141" s="219">
        <v>0</v>
      </c>
      <c r="AE141" s="219">
        <v>0</v>
      </c>
      <c r="AF141" s="216">
        <v>0</v>
      </c>
      <c r="AG141" s="220">
        <f t="shared" si="32"/>
        <v>1360000</v>
      </c>
      <c r="AH141" s="215">
        <f t="shared" si="33"/>
        <v>1360000</v>
      </c>
      <c r="AI141" s="219">
        <f t="shared" si="34"/>
        <v>0</v>
      </c>
      <c r="AJ141" s="219">
        <v>0</v>
      </c>
      <c r="AK141" s="219">
        <v>0</v>
      </c>
      <c r="AL141" s="219">
        <v>0</v>
      </c>
      <c r="AM141" s="219">
        <v>0</v>
      </c>
      <c r="AN141" s="219">
        <f t="shared" si="35"/>
        <v>1360000</v>
      </c>
      <c r="AO141" s="217">
        <v>1360000</v>
      </c>
      <c r="AP141" s="215">
        <v>0</v>
      </c>
      <c r="AQ141" s="215">
        <v>0</v>
      </c>
      <c r="AR141" s="215">
        <v>0</v>
      </c>
      <c r="AS141" s="219">
        <f t="shared" si="36"/>
        <v>0</v>
      </c>
      <c r="AT141" s="217">
        <v>0</v>
      </c>
      <c r="AU141" s="217">
        <v>0</v>
      </c>
      <c r="AV141" s="217">
        <v>0</v>
      </c>
      <c r="AW141" s="217">
        <v>0</v>
      </c>
      <c r="AX141" s="219">
        <f t="shared" si="37"/>
        <v>0</v>
      </c>
      <c r="AY141" s="219">
        <v>0</v>
      </c>
      <c r="AZ141" s="219">
        <v>0</v>
      </c>
      <c r="BA141" s="219">
        <v>0</v>
      </c>
      <c r="BB141" s="219">
        <v>0</v>
      </c>
      <c r="BC141" s="219">
        <v>0</v>
      </c>
      <c r="BD141" s="219">
        <v>0</v>
      </c>
      <c r="BE141" s="216">
        <v>0</v>
      </c>
    </row>
    <row r="142" ht="20.1" customHeight="1" spans="1:57">
      <c r="A142" s="211">
        <v>135</v>
      </c>
      <c r="B142" s="224" t="s">
        <v>48</v>
      </c>
      <c r="C142" s="224" t="s">
        <v>49</v>
      </c>
      <c r="D142" s="225">
        <v>2017</v>
      </c>
      <c r="E142" s="213" t="s">
        <v>190</v>
      </c>
      <c r="F142" s="212" t="s">
        <v>51</v>
      </c>
      <c r="G142" s="212" t="s">
        <v>52</v>
      </c>
      <c r="H142" s="214">
        <f t="shared" si="26"/>
        <v>1700000</v>
      </c>
      <c r="I142" s="215">
        <f t="shared" si="27"/>
        <v>1700000</v>
      </c>
      <c r="J142" s="216">
        <f t="shared" si="28"/>
        <v>0</v>
      </c>
      <c r="K142" s="217">
        <v>0</v>
      </c>
      <c r="L142" s="216">
        <v>0</v>
      </c>
      <c r="M142" s="218">
        <v>0</v>
      </c>
      <c r="N142" s="217">
        <v>0</v>
      </c>
      <c r="O142" s="216">
        <f t="shared" si="29"/>
        <v>1700000</v>
      </c>
      <c r="P142" s="217">
        <v>1700000</v>
      </c>
      <c r="Q142" s="215">
        <v>0</v>
      </c>
      <c r="R142" s="215">
        <v>0</v>
      </c>
      <c r="S142" s="218">
        <v>0</v>
      </c>
      <c r="T142" s="216">
        <f t="shared" si="30"/>
        <v>0</v>
      </c>
      <c r="U142" s="217">
        <v>0</v>
      </c>
      <c r="V142" s="217">
        <v>0</v>
      </c>
      <c r="W142" s="217">
        <v>0</v>
      </c>
      <c r="X142" s="217">
        <v>0</v>
      </c>
      <c r="Y142" s="219">
        <f t="shared" si="31"/>
        <v>0</v>
      </c>
      <c r="Z142" s="219">
        <v>0</v>
      </c>
      <c r="AA142" s="219">
        <v>0</v>
      </c>
      <c r="AB142" s="219">
        <v>0</v>
      </c>
      <c r="AC142" s="219">
        <v>0</v>
      </c>
      <c r="AD142" s="219">
        <v>0</v>
      </c>
      <c r="AE142" s="219">
        <v>0</v>
      </c>
      <c r="AF142" s="216">
        <v>0</v>
      </c>
      <c r="AG142" s="220">
        <f t="shared" si="32"/>
        <v>1700000</v>
      </c>
      <c r="AH142" s="215">
        <f t="shared" si="33"/>
        <v>1700000</v>
      </c>
      <c r="AI142" s="219">
        <f t="shared" si="34"/>
        <v>0</v>
      </c>
      <c r="AJ142" s="219">
        <v>0</v>
      </c>
      <c r="AK142" s="219">
        <v>0</v>
      </c>
      <c r="AL142" s="219">
        <v>0</v>
      </c>
      <c r="AM142" s="219">
        <v>0</v>
      </c>
      <c r="AN142" s="219">
        <f t="shared" si="35"/>
        <v>1700000</v>
      </c>
      <c r="AO142" s="217">
        <v>1700000</v>
      </c>
      <c r="AP142" s="215">
        <v>0</v>
      </c>
      <c r="AQ142" s="215">
        <v>0</v>
      </c>
      <c r="AR142" s="215">
        <v>0</v>
      </c>
      <c r="AS142" s="219">
        <f t="shared" si="36"/>
        <v>0</v>
      </c>
      <c r="AT142" s="217">
        <v>0</v>
      </c>
      <c r="AU142" s="217">
        <v>0</v>
      </c>
      <c r="AV142" s="217">
        <v>0</v>
      </c>
      <c r="AW142" s="217">
        <v>0</v>
      </c>
      <c r="AX142" s="219">
        <f t="shared" si="37"/>
        <v>0</v>
      </c>
      <c r="AY142" s="219">
        <v>0</v>
      </c>
      <c r="AZ142" s="219">
        <v>0</v>
      </c>
      <c r="BA142" s="219">
        <v>0</v>
      </c>
      <c r="BB142" s="219">
        <v>0</v>
      </c>
      <c r="BC142" s="219">
        <v>0</v>
      </c>
      <c r="BD142" s="219">
        <v>0</v>
      </c>
      <c r="BE142" s="216">
        <v>0</v>
      </c>
    </row>
    <row r="143" ht="20.1" customHeight="1" spans="1:57">
      <c r="A143" s="211">
        <v>136</v>
      </c>
      <c r="B143" s="224" t="s">
        <v>48</v>
      </c>
      <c r="C143" s="224" t="s">
        <v>49</v>
      </c>
      <c r="D143" s="225">
        <v>2017</v>
      </c>
      <c r="E143" s="213" t="s">
        <v>191</v>
      </c>
      <c r="F143" s="212" t="s">
        <v>51</v>
      </c>
      <c r="G143" s="212" t="s">
        <v>51</v>
      </c>
      <c r="H143" s="214">
        <f t="shared" si="26"/>
        <v>5000000</v>
      </c>
      <c r="I143" s="215">
        <f t="shared" si="27"/>
        <v>5000000</v>
      </c>
      <c r="J143" s="216">
        <f t="shared" si="28"/>
        <v>0</v>
      </c>
      <c r="K143" s="217">
        <v>0</v>
      </c>
      <c r="L143" s="216">
        <v>0</v>
      </c>
      <c r="M143" s="218">
        <v>0</v>
      </c>
      <c r="N143" s="217">
        <v>0</v>
      </c>
      <c r="O143" s="216">
        <f t="shared" si="29"/>
        <v>5000000</v>
      </c>
      <c r="P143" s="217">
        <v>5000000</v>
      </c>
      <c r="Q143" s="215">
        <v>0</v>
      </c>
      <c r="R143" s="215">
        <v>0</v>
      </c>
      <c r="S143" s="218">
        <v>0</v>
      </c>
      <c r="T143" s="216">
        <f t="shared" si="30"/>
        <v>0</v>
      </c>
      <c r="U143" s="217">
        <v>0</v>
      </c>
      <c r="V143" s="217">
        <v>0</v>
      </c>
      <c r="W143" s="217">
        <v>0</v>
      </c>
      <c r="X143" s="217">
        <v>0</v>
      </c>
      <c r="Y143" s="219">
        <f t="shared" si="31"/>
        <v>0</v>
      </c>
      <c r="Z143" s="219">
        <v>0</v>
      </c>
      <c r="AA143" s="219">
        <v>0</v>
      </c>
      <c r="AB143" s="219">
        <v>0</v>
      </c>
      <c r="AC143" s="219">
        <v>0</v>
      </c>
      <c r="AD143" s="219">
        <v>0</v>
      </c>
      <c r="AE143" s="219">
        <v>0</v>
      </c>
      <c r="AF143" s="216">
        <v>0</v>
      </c>
      <c r="AG143" s="220">
        <f t="shared" si="32"/>
        <v>5000000</v>
      </c>
      <c r="AH143" s="215">
        <f t="shared" si="33"/>
        <v>5000000</v>
      </c>
      <c r="AI143" s="219">
        <f t="shared" si="34"/>
        <v>0</v>
      </c>
      <c r="AJ143" s="219">
        <v>0</v>
      </c>
      <c r="AK143" s="219">
        <v>0</v>
      </c>
      <c r="AL143" s="219">
        <v>0</v>
      </c>
      <c r="AM143" s="219">
        <v>0</v>
      </c>
      <c r="AN143" s="219">
        <f t="shared" si="35"/>
        <v>5000000</v>
      </c>
      <c r="AO143" s="217">
        <v>5000000</v>
      </c>
      <c r="AP143" s="215">
        <v>0</v>
      </c>
      <c r="AQ143" s="219">
        <v>0</v>
      </c>
      <c r="AR143" s="219">
        <v>0</v>
      </c>
      <c r="AS143" s="219">
        <f t="shared" si="36"/>
        <v>0</v>
      </c>
      <c r="AT143" s="219">
        <v>0</v>
      </c>
      <c r="AU143" s="219">
        <v>0</v>
      </c>
      <c r="AV143" s="219">
        <v>0</v>
      </c>
      <c r="AW143" s="219">
        <v>0</v>
      </c>
      <c r="AX143" s="219">
        <f t="shared" si="37"/>
        <v>0</v>
      </c>
      <c r="AY143" s="219">
        <v>0</v>
      </c>
      <c r="AZ143" s="219">
        <v>0</v>
      </c>
      <c r="BA143" s="219">
        <v>0</v>
      </c>
      <c r="BB143" s="219">
        <v>0</v>
      </c>
      <c r="BC143" s="219">
        <v>0</v>
      </c>
      <c r="BD143" s="219">
        <v>0</v>
      </c>
      <c r="BE143" s="219">
        <v>0</v>
      </c>
    </row>
    <row r="144" ht="20.1" customHeight="1" spans="1:57">
      <c r="A144" s="211">
        <v>137</v>
      </c>
      <c r="B144" s="224" t="s">
        <v>48</v>
      </c>
      <c r="C144" s="224" t="s">
        <v>49</v>
      </c>
      <c r="D144" s="225">
        <v>2017</v>
      </c>
      <c r="E144" s="213" t="s">
        <v>192</v>
      </c>
      <c r="F144" s="212" t="s">
        <v>51</v>
      </c>
      <c r="G144" s="212" t="s">
        <v>51</v>
      </c>
      <c r="H144" s="214">
        <f t="shared" si="26"/>
        <v>5000000</v>
      </c>
      <c r="I144" s="215">
        <f t="shared" si="27"/>
        <v>5000000</v>
      </c>
      <c r="J144" s="216">
        <f t="shared" si="28"/>
        <v>0</v>
      </c>
      <c r="K144" s="217">
        <v>0</v>
      </c>
      <c r="L144" s="216">
        <v>0</v>
      </c>
      <c r="M144" s="218">
        <v>0</v>
      </c>
      <c r="N144" s="217">
        <v>0</v>
      </c>
      <c r="O144" s="216">
        <f t="shared" si="29"/>
        <v>5000000</v>
      </c>
      <c r="P144" s="217">
        <v>5000000</v>
      </c>
      <c r="Q144" s="215">
        <v>0</v>
      </c>
      <c r="R144" s="215">
        <v>0</v>
      </c>
      <c r="S144" s="218">
        <v>0</v>
      </c>
      <c r="T144" s="216">
        <f t="shared" si="30"/>
        <v>0</v>
      </c>
      <c r="U144" s="217">
        <v>0</v>
      </c>
      <c r="V144" s="217">
        <v>0</v>
      </c>
      <c r="W144" s="217">
        <v>0</v>
      </c>
      <c r="X144" s="217">
        <v>0</v>
      </c>
      <c r="Y144" s="219">
        <f t="shared" si="31"/>
        <v>0</v>
      </c>
      <c r="Z144" s="219">
        <v>0</v>
      </c>
      <c r="AA144" s="219">
        <v>0</v>
      </c>
      <c r="AB144" s="219">
        <v>0</v>
      </c>
      <c r="AC144" s="219">
        <v>0</v>
      </c>
      <c r="AD144" s="219">
        <v>0</v>
      </c>
      <c r="AE144" s="219">
        <v>0</v>
      </c>
      <c r="AF144" s="216">
        <v>0</v>
      </c>
      <c r="AG144" s="220">
        <f t="shared" si="32"/>
        <v>5000000</v>
      </c>
      <c r="AH144" s="215">
        <f t="shared" si="33"/>
        <v>5000000</v>
      </c>
      <c r="AI144" s="219">
        <f t="shared" si="34"/>
        <v>0</v>
      </c>
      <c r="AJ144" s="219">
        <v>0</v>
      </c>
      <c r="AK144" s="219">
        <v>0</v>
      </c>
      <c r="AL144" s="219">
        <v>0</v>
      </c>
      <c r="AM144" s="219">
        <v>0</v>
      </c>
      <c r="AN144" s="219">
        <f t="shared" si="35"/>
        <v>5000000</v>
      </c>
      <c r="AO144" s="217">
        <v>5000000</v>
      </c>
      <c r="AP144" s="215">
        <v>0</v>
      </c>
      <c r="AQ144" s="219">
        <v>0</v>
      </c>
      <c r="AR144" s="219">
        <v>0</v>
      </c>
      <c r="AS144" s="219">
        <f t="shared" si="36"/>
        <v>0</v>
      </c>
      <c r="AT144" s="219">
        <v>0</v>
      </c>
      <c r="AU144" s="219">
        <v>0</v>
      </c>
      <c r="AV144" s="219">
        <v>0</v>
      </c>
      <c r="AW144" s="219">
        <v>0</v>
      </c>
      <c r="AX144" s="219">
        <f t="shared" si="37"/>
        <v>0</v>
      </c>
      <c r="AY144" s="219">
        <v>0</v>
      </c>
      <c r="AZ144" s="219">
        <v>0</v>
      </c>
      <c r="BA144" s="219">
        <v>0</v>
      </c>
      <c r="BB144" s="219">
        <v>0</v>
      </c>
      <c r="BC144" s="219">
        <v>0</v>
      </c>
      <c r="BD144" s="219">
        <v>0</v>
      </c>
      <c r="BE144" s="219">
        <v>0</v>
      </c>
    </row>
    <row r="145" ht="20.1" customHeight="1" spans="1:58">
      <c r="A145" s="211">
        <v>138</v>
      </c>
      <c r="B145" s="224" t="s">
        <v>48</v>
      </c>
      <c r="C145" s="224" t="s">
        <v>49</v>
      </c>
      <c r="D145" s="225">
        <v>2017</v>
      </c>
      <c r="E145" s="213" t="s">
        <v>193</v>
      </c>
      <c r="F145" s="212" t="s">
        <v>51</v>
      </c>
      <c r="G145" s="212" t="s">
        <v>51</v>
      </c>
      <c r="H145" s="214">
        <f t="shared" si="26"/>
        <v>17724400</v>
      </c>
      <c r="I145" s="215">
        <f t="shared" si="27"/>
        <v>14119549.94</v>
      </c>
      <c r="J145" s="216">
        <f t="shared" si="28"/>
        <v>0</v>
      </c>
      <c r="K145" s="217">
        <v>0</v>
      </c>
      <c r="L145" s="216">
        <v>0</v>
      </c>
      <c r="M145" s="218">
        <v>0</v>
      </c>
      <c r="N145" s="217">
        <v>0</v>
      </c>
      <c r="O145" s="216">
        <f t="shared" si="29"/>
        <v>14119549.94</v>
      </c>
      <c r="P145" s="215">
        <f>425.931351*10000+6000000</f>
        <v>10259313.51</v>
      </c>
      <c r="Q145" s="215">
        <f>386.023643*10000</f>
        <v>3860236.43</v>
      </c>
      <c r="R145" s="215">
        <v>0</v>
      </c>
      <c r="S145" s="218">
        <v>0</v>
      </c>
      <c r="T145" s="216">
        <f t="shared" si="30"/>
        <v>0</v>
      </c>
      <c r="U145" s="216">
        <v>0</v>
      </c>
      <c r="V145" s="216">
        <v>0</v>
      </c>
      <c r="W145" s="216">
        <v>0</v>
      </c>
      <c r="X145" s="216">
        <v>0</v>
      </c>
      <c r="Y145" s="219">
        <f t="shared" si="31"/>
        <v>0</v>
      </c>
      <c r="Z145" s="219">
        <v>0</v>
      </c>
      <c r="AA145" s="219">
        <v>0</v>
      </c>
      <c r="AB145" s="219">
        <v>0</v>
      </c>
      <c r="AC145" s="219">
        <v>0</v>
      </c>
      <c r="AD145" s="219">
        <v>0</v>
      </c>
      <c r="AE145" s="219">
        <v>0</v>
      </c>
      <c r="AF145" s="217">
        <f>360.485006*10000</f>
        <v>3604850.06</v>
      </c>
      <c r="AG145" s="220">
        <f t="shared" si="32"/>
        <v>17336800</v>
      </c>
      <c r="AH145" s="215">
        <f t="shared" si="33"/>
        <v>14119549.94</v>
      </c>
      <c r="AI145" s="219">
        <f t="shared" si="34"/>
        <v>0</v>
      </c>
      <c r="AJ145" s="234">
        <v>0</v>
      </c>
      <c r="AK145" s="219">
        <v>0</v>
      </c>
      <c r="AL145" s="219">
        <v>0</v>
      </c>
      <c r="AM145" s="219">
        <v>0</v>
      </c>
      <c r="AN145" s="219">
        <f t="shared" si="35"/>
        <v>14119549.94</v>
      </c>
      <c r="AO145" s="219">
        <f>4259313.51+6000000</f>
        <v>10259313.51</v>
      </c>
      <c r="AP145" s="219">
        <v>3860236.43</v>
      </c>
      <c r="AQ145" s="219">
        <v>0</v>
      </c>
      <c r="AR145" s="219">
        <v>0</v>
      </c>
      <c r="AS145" s="219">
        <f t="shared" si="36"/>
        <v>0</v>
      </c>
      <c r="AT145" s="219">
        <v>0</v>
      </c>
      <c r="AU145" s="219">
        <v>0</v>
      </c>
      <c r="AV145" s="219">
        <v>0</v>
      </c>
      <c r="AW145" s="219">
        <v>0</v>
      </c>
      <c r="AX145" s="219">
        <f t="shared" si="37"/>
        <v>0</v>
      </c>
      <c r="AY145" s="219">
        <v>0</v>
      </c>
      <c r="AZ145" s="219">
        <v>0</v>
      </c>
      <c r="BA145" s="219">
        <v>0</v>
      </c>
      <c r="BB145" s="219">
        <v>0</v>
      </c>
      <c r="BC145" s="219">
        <v>0</v>
      </c>
      <c r="BD145" s="219">
        <v>0</v>
      </c>
      <c r="BE145" s="219">
        <v>3217250.06</v>
      </c>
      <c r="BF145" t="s">
        <v>194</v>
      </c>
    </row>
    <row r="146" ht="20.1" customHeight="1" spans="1:58">
      <c r="A146" s="211">
        <v>139</v>
      </c>
      <c r="B146" s="224" t="s">
        <v>48</v>
      </c>
      <c r="C146" s="224" t="s">
        <v>49</v>
      </c>
      <c r="D146" s="225">
        <v>2018</v>
      </c>
      <c r="E146" s="213" t="s">
        <v>195</v>
      </c>
      <c r="F146" s="212" t="s">
        <v>51</v>
      </c>
      <c r="G146" s="212" t="s">
        <v>51</v>
      </c>
      <c r="H146" s="214">
        <f t="shared" si="26"/>
        <v>8380300</v>
      </c>
      <c r="I146" s="215">
        <f t="shared" si="27"/>
        <v>2940285</v>
      </c>
      <c r="J146" s="216">
        <f t="shared" si="28"/>
        <v>0</v>
      </c>
      <c r="K146" s="217">
        <v>0</v>
      </c>
      <c r="L146" s="216">
        <v>0</v>
      </c>
      <c r="M146" s="218">
        <v>0</v>
      </c>
      <c r="N146" s="217">
        <v>0</v>
      </c>
      <c r="O146" s="216">
        <f t="shared" si="29"/>
        <v>2940285</v>
      </c>
      <c r="P146" s="215">
        <v>290521.42</v>
      </c>
      <c r="Q146" s="215">
        <v>449763.58</v>
      </c>
      <c r="R146" s="215">
        <v>2200000</v>
      </c>
      <c r="S146" s="218">
        <v>0</v>
      </c>
      <c r="T146" s="216">
        <f t="shared" si="30"/>
        <v>0</v>
      </c>
      <c r="U146" s="215">
        <v>0</v>
      </c>
      <c r="V146" s="215">
        <v>0</v>
      </c>
      <c r="W146" s="215">
        <v>0</v>
      </c>
      <c r="X146" s="215">
        <v>0</v>
      </c>
      <c r="Y146" s="219">
        <f t="shared" si="31"/>
        <v>0</v>
      </c>
      <c r="Z146" s="215">
        <v>0</v>
      </c>
      <c r="AA146" s="215">
        <v>0</v>
      </c>
      <c r="AB146" s="215">
        <v>0</v>
      </c>
      <c r="AC146" s="215">
        <v>0</v>
      </c>
      <c r="AD146" s="215">
        <v>0</v>
      </c>
      <c r="AE146" s="215">
        <v>0</v>
      </c>
      <c r="AF146" s="215">
        <v>5440015</v>
      </c>
      <c r="AG146" s="220">
        <f t="shared" si="32"/>
        <v>8057166.14</v>
      </c>
      <c r="AH146" s="215">
        <f t="shared" si="33"/>
        <v>2940285</v>
      </c>
      <c r="AI146" s="219">
        <f t="shared" si="34"/>
        <v>0</v>
      </c>
      <c r="AJ146" s="220">
        <v>0</v>
      </c>
      <c r="AK146" s="215">
        <v>0</v>
      </c>
      <c r="AL146" s="215">
        <v>0</v>
      </c>
      <c r="AM146" s="215">
        <v>0</v>
      </c>
      <c r="AN146" s="219">
        <f t="shared" si="35"/>
        <v>2940285</v>
      </c>
      <c r="AO146" s="215">
        <v>290521.42</v>
      </c>
      <c r="AP146" s="215">
        <v>449763.58</v>
      </c>
      <c r="AQ146" s="215">
        <v>2200000</v>
      </c>
      <c r="AR146" s="215">
        <v>0</v>
      </c>
      <c r="AS146" s="219">
        <f t="shared" si="36"/>
        <v>0</v>
      </c>
      <c r="AT146" s="215">
        <v>0</v>
      </c>
      <c r="AU146" s="215">
        <v>0</v>
      </c>
      <c r="AV146" s="215">
        <v>0</v>
      </c>
      <c r="AW146" s="215">
        <v>0</v>
      </c>
      <c r="AX146" s="219">
        <f t="shared" si="37"/>
        <v>0</v>
      </c>
      <c r="AY146" s="215">
        <v>0</v>
      </c>
      <c r="AZ146" s="215">
        <v>0</v>
      </c>
      <c r="BA146" s="215">
        <v>0</v>
      </c>
      <c r="BB146" s="215">
        <v>0</v>
      </c>
      <c r="BC146" s="215">
        <v>0</v>
      </c>
      <c r="BD146" s="215">
        <v>0</v>
      </c>
      <c r="BE146" s="215">
        <v>5116881.14</v>
      </c>
    </row>
    <row r="147" ht="20.1" customHeight="1" spans="1:58">
      <c r="A147" s="211">
        <v>140</v>
      </c>
      <c r="B147" s="224" t="s">
        <v>48</v>
      </c>
      <c r="C147" s="224" t="s">
        <v>49</v>
      </c>
      <c r="D147" s="225">
        <v>2018</v>
      </c>
      <c r="E147" s="213" t="s">
        <v>196</v>
      </c>
      <c r="F147" s="212" t="s">
        <v>51</v>
      </c>
      <c r="G147" s="212" t="s">
        <v>51</v>
      </c>
      <c r="H147" s="214">
        <f t="shared" si="26"/>
        <v>7953900</v>
      </c>
      <c r="I147" s="215">
        <f t="shared" si="27"/>
        <v>5894355</v>
      </c>
      <c r="J147" s="216">
        <f t="shared" si="28"/>
        <v>0</v>
      </c>
      <c r="K147" s="217">
        <v>0</v>
      </c>
      <c r="L147" s="216">
        <v>0</v>
      </c>
      <c r="M147" s="218">
        <v>0</v>
      </c>
      <c r="N147" s="217">
        <v>0</v>
      </c>
      <c r="O147" s="216">
        <f t="shared" si="29"/>
        <v>5894355</v>
      </c>
      <c r="P147" s="215">
        <v>5894355</v>
      </c>
      <c r="Q147" s="215">
        <v>0</v>
      </c>
      <c r="R147" s="215">
        <v>0</v>
      </c>
      <c r="S147" s="218">
        <v>0</v>
      </c>
      <c r="T147" s="216">
        <f t="shared" si="30"/>
        <v>0</v>
      </c>
      <c r="U147" s="216">
        <v>0</v>
      </c>
      <c r="V147" s="216">
        <v>0</v>
      </c>
      <c r="W147" s="216">
        <v>0</v>
      </c>
      <c r="X147" s="216">
        <v>0</v>
      </c>
      <c r="Y147" s="219">
        <f t="shared" si="31"/>
        <v>0</v>
      </c>
      <c r="Z147" s="219">
        <v>0</v>
      </c>
      <c r="AA147" s="219">
        <v>0</v>
      </c>
      <c r="AB147" s="219">
        <v>0</v>
      </c>
      <c r="AC147" s="219">
        <v>0</v>
      </c>
      <c r="AD147" s="219">
        <v>0</v>
      </c>
      <c r="AE147" s="219">
        <v>0</v>
      </c>
      <c r="AF147" s="217">
        <v>2059545</v>
      </c>
      <c r="AG147" s="220">
        <f t="shared" si="32"/>
        <v>7381180.67</v>
      </c>
      <c r="AH147" s="215">
        <f t="shared" si="33"/>
        <v>5894355</v>
      </c>
      <c r="AI147" s="219">
        <f t="shared" si="34"/>
        <v>0</v>
      </c>
      <c r="AJ147" s="234">
        <v>0</v>
      </c>
      <c r="AK147" s="219">
        <v>0</v>
      </c>
      <c r="AL147" s="219">
        <v>0</v>
      </c>
      <c r="AM147" s="219">
        <v>0</v>
      </c>
      <c r="AN147" s="219">
        <f t="shared" si="35"/>
        <v>5894355</v>
      </c>
      <c r="AO147" s="217">
        <v>5894355</v>
      </c>
      <c r="AP147" s="219">
        <v>0</v>
      </c>
      <c r="AQ147" s="219">
        <v>0</v>
      </c>
      <c r="AR147" s="219">
        <v>0</v>
      </c>
      <c r="AS147" s="219">
        <f t="shared" si="36"/>
        <v>0</v>
      </c>
      <c r="AT147" s="219">
        <v>0</v>
      </c>
      <c r="AU147" s="219">
        <v>0</v>
      </c>
      <c r="AV147" s="219">
        <v>0</v>
      </c>
      <c r="AW147" s="219">
        <v>0</v>
      </c>
      <c r="AX147" s="219">
        <f t="shared" si="37"/>
        <v>0</v>
      </c>
      <c r="AY147" s="219">
        <v>0</v>
      </c>
      <c r="AZ147" s="219">
        <v>0</v>
      </c>
      <c r="BA147" s="219">
        <v>0</v>
      </c>
      <c r="BB147" s="219">
        <v>0</v>
      </c>
      <c r="BC147" s="219">
        <v>0</v>
      </c>
      <c r="BD147" s="219">
        <v>0</v>
      </c>
      <c r="BE147" s="217">
        <v>1486825.67</v>
      </c>
    </row>
    <row r="148" ht="20.1" customHeight="1" spans="1:58">
      <c r="A148" s="211">
        <v>141</v>
      </c>
      <c r="B148" s="224" t="s">
        <v>48</v>
      </c>
      <c r="C148" s="224" t="s">
        <v>49</v>
      </c>
      <c r="D148" s="225">
        <v>2018</v>
      </c>
      <c r="E148" s="213" t="s">
        <v>197</v>
      </c>
      <c r="F148" s="212" t="s">
        <v>51</v>
      </c>
      <c r="G148" s="212" t="s">
        <v>51</v>
      </c>
      <c r="H148" s="214">
        <f t="shared" si="26"/>
        <v>6888100</v>
      </c>
      <c r="I148" s="215">
        <f t="shared" si="27"/>
        <v>34300</v>
      </c>
      <c r="J148" s="216">
        <f t="shared" si="28"/>
        <v>0</v>
      </c>
      <c r="K148" s="217">
        <v>0</v>
      </c>
      <c r="L148" s="216">
        <v>0</v>
      </c>
      <c r="M148" s="218">
        <v>0</v>
      </c>
      <c r="N148" s="217">
        <v>0</v>
      </c>
      <c r="O148" s="216">
        <f t="shared" si="29"/>
        <v>34300</v>
      </c>
      <c r="P148" s="215">
        <v>34300</v>
      </c>
      <c r="Q148" s="215">
        <v>0</v>
      </c>
      <c r="R148" s="215">
        <v>0</v>
      </c>
      <c r="S148" s="218">
        <v>0</v>
      </c>
      <c r="T148" s="216">
        <f t="shared" si="30"/>
        <v>0</v>
      </c>
      <c r="U148" s="216">
        <v>0</v>
      </c>
      <c r="V148" s="216">
        <v>0</v>
      </c>
      <c r="W148" s="216">
        <v>0</v>
      </c>
      <c r="X148" s="216">
        <v>0</v>
      </c>
      <c r="Y148" s="219">
        <f t="shared" si="31"/>
        <v>0</v>
      </c>
      <c r="Z148" s="219">
        <v>0</v>
      </c>
      <c r="AA148" s="219">
        <v>0</v>
      </c>
      <c r="AB148" s="219">
        <v>0</v>
      </c>
      <c r="AC148" s="219">
        <v>0</v>
      </c>
      <c r="AD148" s="219">
        <v>0</v>
      </c>
      <c r="AE148" s="219">
        <v>0</v>
      </c>
      <c r="AF148" s="217">
        <v>6853800</v>
      </c>
      <c r="AG148" s="220">
        <f t="shared" si="32"/>
        <v>6626770.83</v>
      </c>
      <c r="AH148" s="215">
        <f t="shared" si="33"/>
        <v>34300</v>
      </c>
      <c r="AI148" s="219">
        <f t="shared" si="34"/>
        <v>0</v>
      </c>
      <c r="AJ148" s="234">
        <v>0</v>
      </c>
      <c r="AK148" s="219">
        <v>0</v>
      </c>
      <c r="AL148" s="219">
        <v>0</v>
      </c>
      <c r="AM148" s="219">
        <v>0</v>
      </c>
      <c r="AN148" s="219">
        <f t="shared" si="35"/>
        <v>34300</v>
      </c>
      <c r="AO148" s="215">
        <v>34300</v>
      </c>
      <c r="AP148" s="219">
        <v>0</v>
      </c>
      <c r="AQ148" s="219">
        <v>0</v>
      </c>
      <c r="AR148" s="219">
        <v>0</v>
      </c>
      <c r="AS148" s="219">
        <f t="shared" si="36"/>
        <v>0</v>
      </c>
      <c r="AT148" s="219">
        <v>0</v>
      </c>
      <c r="AU148" s="219">
        <v>0</v>
      </c>
      <c r="AV148" s="219">
        <v>0</v>
      </c>
      <c r="AW148" s="219">
        <v>0</v>
      </c>
      <c r="AX148" s="219">
        <f t="shared" si="37"/>
        <v>0</v>
      </c>
      <c r="AY148" s="219">
        <v>0</v>
      </c>
      <c r="AZ148" s="219">
        <v>0</v>
      </c>
      <c r="BA148" s="219">
        <v>0</v>
      </c>
      <c r="BB148" s="219">
        <v>0</v>
      </c>
      <c r="BC148" s="219">
        <v>0</v>
      </c>
      <c r="BD148" s="219">
        <v>0</v>
      </c>
      <c r="BE148" s="219">
        <v>6592470.83</v>
      </c>
    </row>
    <row r="149" ht="20.1" customHeight="1" spans="1:58">
      <c r="A149" s="211">
        <v>142</v>
      </c>
      <c r="B149" s="224" t="s">
        <v>48</v>
      </c>
      <c r="C149" s="224" t="s">
        <v>49</v>
      </c>
      <c r="D149" s="225">
        <v>2018</v>
      </c>
      <c r="E149" s="213" t="s">
        <v>198</v>
      </c>
      <c r="F149" s="212" t="s">
        <v>51</v>
      </c>
      <c r="G149" s="212" t="s">
        <v>51</v>
      </c>
      <c r="H149" s="214">
        <f t="shared" si="26"/>
        <v>5793700</v>
      </c>
      <c r="I149" s="215">
        <f t="shared" si="27"/>
        <v>3770000</v>
      </c>
      <c r="J149" s="216">
        <f t="shared" si="28"/>
        <v>0</v>
      </c>
      <c r="K149" s="217">
        <v>0</v>
      </c>
      <c r="L149" s="216">
        <v>0</v>
      </c>
      <c r="M149" s="218">
        <v>0</v>
      </c>
      <c r="N149" s="217">
        <v>0</v>
      </c>
      <c r="O149" s="216">
        <f t="shared" si="29"/>
        <v>3770000</v>
      </c>
      <c r="P149" s="215">
        <v>0</v>
      </c>
      <c r="Q149" s="215">
        <v>0</v>
      </c>
      <c r="R149" s="215">
        <v>0</v>
      </c>
      <c r="S149" s="215">
        <v>3770000</v>
      </c>
      <c r="T149" s="216">
        <f t="shared" si="30"/>
        <v>0</v>
      </c>
      <c r="U149" s="216">
        <v>0</v>
      </c>
      <c r="V149" s="216">
        <v>0</v>
      </c>
      <c r="W149" s="216">
        <v>0</v>
      </c>
      <c r="X149" s="216">
        <v>0</v>
      </c>
      <c r="Y149" s="219">
        <f t="shared" si="31"/>
        <v>0</v>
      </c>
      <c r="Z149" s="219">
        <v>0</v>
      </c>
      <c r="AA149" s="219">
        <v>0</v>
      </c>
      <c r="AB149" s="219">
        <v>0</v>
      </c>
      <c r="AC149" s="219">
        <v>0</v>
      </c>
      <c r="AD149" s="219">
        <v>0</v>
      </c>
      <c r="AE149" s="219">
        <v>0</v>
      </c>
      <c r="AF149" s="217">
        <v>2023700</v>
      </c>
      <c r="AG149" s="220">
        <f t="shared" si="32"/>
        <v>5589286.83</v>
      </c>
      <c r="AH149" s="215">
        <f t="shared" si="33"/>
        <v>3770000</v>
      </c>
      <c r="AI149" s="219">
        <f t="shared" si="34"/>
        <v>0</v>
      </c>
      <c r="AJ149" s="234">
        <v>0</v>
      </c>
      <c r="AK149" s="219">
        <v>0</v>
      </c>
      <c r="AL149" s="219">
        <v>0</v>
      </c>
      <c r="AM149" s="219">
        <v>0</v>
      </c>
      <c r="AN149" s="219">
        <f t="shared" si="35"/>
        <v>3770000</v>
      </c>
      <c r="AO149" s="219">
        <v>0</v>
      </c>
      <c r="AP149" s="219">
        <v>0</v>
      </c>
      <c r="AQ149" s="219">
        <v>0</v>
      </c>
      <c r="AR149" s="219">
        <v>3770000</v>
      </c>
      <c r="AS149" s="219">
        <f t="shared" si="36"/>
        <v>0</v>
      </c>
      <c r="AT149" s="219">
        <v>0</v>
      </c>
      <c r="AU149" s="219">
        <v>0</v>
      </c>
      <c r="AV149" s="219">
        <v>0</v>
      </c>
      <c r="AW149" s="219">
        <v>0</v>
      </c>
      <c r="AX149" s="219">
        <f t="shared" si="37"/>
        <v>0</v>
      </c>
      <c r="AY149" s="219">
        <v>0</v>
      </c>
      <c r="AZ149" s="219">
        <v>0</v>
      </c>
      <c r="BA149" s="219">
        <v>0</v>
      </c>
      <c r="BB149" s="219">
        <v>0</v>
      </c>
      <c r="BC149" s="219">
        <v>0</v>
      </c>
      <c r="BD149" s="219">
        <v>0</v>
      </c>
      <c r="BE149" s="219">
        <f>5589286.83-3770000</f>
        <v>1819286.83</v>
      </c>
    </row>
    <row r="150" ht="20.1" customHeight="1" spans="1:58">
      <c r="A150" s="211">
        <v>143</v>
      </c>
      <c r="B150" s="224" t="s">
        <v>48</v>
      </c>
      <c r="C150" s="224" t="s">
        <v>49</v>
      </c>
      <c r="D150" s="225">
        <v>2017</v>
      </c>
      <c r="E150" s="213" t="s">
        <v>199</v>
      </c>
      <c r="F150" s="212" t="s">
        <v>51</v>
      </c>
      <c r="G150" s="212" t="s">
        <v>51</v>
      </c>
      <c r="H150" s="214">
        <f t="shared" si="26"/>
        <v>5328467</v>
      </c>
      <c r="I150" s="215">
        <f t="shared" si="27"/>
        <v>5328467</v>
      </c>
      <c r="J150" s="216">
        <f t="shared" si="28"/>
        <v>0</v>
      </c>
      <c r="K150" s="217">
        <v>0</v>
      </c>
      <c r="L150" s="216">
        <v>0</v>
      </c>
      <c r="M150" s="218">
        <v>0</v>
      </c>
      <c r="N150" s="217">
        <v>0</v>
      </c>
      <c r="O150" s="216">
        <f t="shared" si="29"/>
        <v>5328467</v>
      </c>
      <c r="P150" s="215">
        <v>0</v>
      </c>
      <c r="Q150" s="219">
        <v>1828467</v>
      </c>
      <c r="R150" s="215">
        <v>0</v>
      </c>
      <c r="S150" s="215">
        <v>3500000</v>
      </c>
      <c r="T150" s="216">
        <f t="shared" si="30"/>
        <v>0</v>
      </c>
      <c r="U150" s="216">
        <v>0</v>
      </c>
      <c r="V150" s="216">
        <v>0</v>
      </c>
      <c r="W150" s="216">
        <v>0</v>
      </c>
      <c r="X150" s="216">
        <v>0</v>
      </c>
      <c r="Y150" s="219">
        <f t="shared" si="31"/>
        <v>0</v>
      </c>
      <c r="Z150" s="219">
        <v>0</v>
      </c>
      <c r="AA150" s="219">
        <v>0</v>
      </c>
      <c r="AB150" s="219">
        <v>0</v>
      </c>
      <c r="AC150" s="219">
        <v>0</v>
      </c>
      <c r="AD150" s="219">
        <v>0</v>
      </c>
      <c r="AE150" s="219">
        <v>0</v>
      </c>
      <c r="AF150" s="216">
        <v>0</v>
      </c>
      <c r="AG150" s="220">
        <f t="shared" si="32"/>
        <v>4554326.41</v>
      </c>
      <c r="AH150" s="215">
        <f t="shared" si="33"/>
        <v>4554326.41</v>
      </c>
      <c r="AI150" s="219">
        <f t="shared" si="34"/>
        <v>0</v>
      </c>
      <c r="AJ150" s="234">
        <v>0</v>
      </c>
      <c r="AK150" s="219">
        <v>0</v>
      </c>
      <c r="AL150" s="219">
        <v>0</v>
      </c>
      <c r="AM150" s="219">
        <v>0</v>
      </c>
      <c r="AN150" s="219">
        <f t="shared" si="35"/>
        <v>4554326.41</v>
      </c>
      <c r="AO150" s="219">
        <v>0</v>
      </c>
      <c r="AP150" s="219">
        <v>1828467</v>
      </c>
      <c r="AQ150" s="219">
        <v>0</v>
      </c>
      <c r="AR150" s="219">
        <v>2725859.41</v>
      </c>
      <c r="AS150" s="219">
        <f t="shared" si="36"/>
        <v>0</v>
      </c>
      <c r="AT150" s="219">
        <v>0</v>
      </c>
      <c r="AU150" s="219">
        <v>0</v>
      </c>
      <c r="AV150" s="219">
        <v>0</v>
      </c>
      <c r="AW150" s="219">
        <v>0</v>
      </c>
      <c r="AX150" s="219">
        <f t="shared" si="37"/>
        <v>0</v>
      </c>
      <c r="AY150" s="219">
        <v>0</v>
      </c>
      <c r="AZ150" s="219">
        <v>0</v>
      </c>
      <c r="BA150" s="219">
        <v>0</v>
      </c>
      <c r="BB150" s="219">
        <v>0</v>
      </c>
      <c r="BC150" s="219">
        <v>0</v>
      </c>
      <c r="BD150" s="219">
        <v>0</v>
      </c>
      <c r="BE150" s="219">
        <v>0</v>
      </c>
      <c r="BF150" t="s">
        <v>200</v>
      </c>
    </row>
    <row r="151" ht="20.1" customHeight="1" spans="1:58">
      <c r="A151" s="211">
        <v>144</v>
      </c>
      <c r="B151" s="224" t="s">
        <v>48</v>
      </c>
      <c r="C151" s="224" t="s">
        <v>49</v>
      </c>
      <c r="D151" s="225">
        <v>2017</v>
      </c>
      <c r="E151" s="213" t="s">
        <v>201</v>
      </c>
      <c r="F151" s="212" t="s">
        <v>51</v>
      </c>
      <c r="G151" s="212" t="s">
        <v>51</v>
      </c>
      <c r="H151" s="214">
        <f t="shared" si="26"/>
        <v>280000</v>
      </c>
      <c r="I151" s="215">
        <f t="shared" si="27"/>
        <v>280000</v>
      </c>
      <c r="J151" s="216">
        <f t="shared" si="28"/>
        <v>0</v>
      </c>
      <c r="K151" s="217">
        <v>0</v>
      </c>
      <c r="L151" s="216">
        <v>0</v>
      </c>
      <c r="M151" s="218">
        <v>0</v>
      </c>
      <c r="N151" s="217">
        <v>0</v>
      </c>
      <c r="O151" s="216">
        <f t="shared" si="29"/>
        <v>280000</v>
      </c>
      <c r="P151" s="215">
        <v>0</v>
      </c>
      <c r="Q151" s="219">
        <v>280000</v>
      </c>
      <c r="R151" s="215">
        <v>0</v>
      </c>
      <c r="S151" s="218">
        <v>0</v>
      </c>
      <c r="T151" s="216">
        <f t="shared" si="30"/>
        <v>0</v>
      </c>
      <c r="U151" s="216">
        <v>0</v>
      </c>
      <c r="V151" s="216">
        <v>0</v>
      </c>
      <c r="W151" s="216">
        <v>0</v>
      </c>
      <c r="X151" s="216">
        <v>0</v>
      </c>
      <c r="Y151" s="219">
        <f t="shared" si="31"/>
        <v>0</v>
      </c>
      <c r="Z151" s="219">
        <v>0</v>
      </c>
      <c r="AA151" s="219">
        <v>0</v>
      </c>
      <c r="AB151" s="219">
        <v>0</v>
      </c>
      <c r="AC151" s="219">
        <v>0</v>
      </c>
      <c r="AD151" s="219">
        <v>0</v>
      </c>
      <c r="AE151" s="219">
        <v>0</v>
      </c>
      <c r="AF151" s="216">
        <v>0</v>
      </c>
      <c r="AG151" s="220">
        <f t="shared" si="32"/>
        <v>269100</v>
      </c>
      <c r="AH151" s="215">
        <f t="shared" si="33"/>
        <v>269100</v>
      </c>
      <c r="AI151" s="219">
        <f t="shared" si="34"/>
        <v>0</v>
      </c>
      <c r="AJ151" s="234">
        <v>0</v>
      </c>
      <c r="AK151" s="219">
        <v>0</v>
      </c>
      <c r="AL151" s="219">
        <v>0</v>
      </c>
      <c r="AM151" s="219">
        <v>0</v>
      </c>
      <c r="AN151" s="219">
        <f t="shared" si="35"/>
        <v>269100</v>
      </c>
      <c r="AO151" s="219">
        <v>0</v>
      </c>
      <c r="AP151" s="219">
        <v>269100</v>
      </c>
      <c r="AQ151" s="219">
        <v>0</v>
      </c>
      <c r="AR151" s="219">
        <v>0</v>
      </c>
      <c r="AS151" s="219">
        <f t="shared" si="36"/>
        <v>0</v>
      </c>
      <c r="AT151" s="219">
        <v>0</v>
      </c>
      <c r="AU151" s="219">
        <v>0</v>
      </c>
      <c r="AV151" s="219">
        <v>0</v>
      </c>
      <c r="AW151" s="219">
        <v>0</v>
      </c>
      <c r="AX151" s="219">
        <f t="shared" si="37"/>
        <v>0</v>
      </c>
      <c r="AY151" s="219">
        <v>0</v>
      </c>
      <c r="AZ151" s="219">
        <v>0</v>
      </c>
      <c r="BA151" s="219">
        <v>0</v>
      </c>
      <c r="BB151" s="219">
        <v>0</v>
      </c>
      <c r="BC151" s="219">
        <v>0</v>
      </c>
      <c r="BD151" s="219">
        <v>0</v>
      </c>
      <c r="BE151" s="219">
        <v>0</v>
      </c>
      <c r="BF151" t="s">
        <v>202</v>
      </c>
    </row>
    <row r="152" ht="20.1" customHeight="1" spans="1:58">
      <c r="A152" s="211">
        <v>145</v>
      </c>
      <c r="B152" s="224" t="s">
        <v>48</v>
      </c>
      <c r="C152" s="224" t="s">
        <v>49</v>
      </c>
      <c r="D152" s="239">
        <v>2018</v>
      </c>
      <c r="E152" s="240" t="s">
        <v>203</v>
      </c>
      <c r="F152" s="212" t="s">
        <v>51</v>
      </c>
      <c r="G152" s="212" t="s">
        <v>51</v>
      </c>
      <c r="H152" s="214">
        <f t="shared" si="26"/>
        <v>297000</v>
      </c>
      <c r="I152" s="215">
        <f t="shared" si="27"/>
        <v>297000</v>
      </c>
      <c r="J152" s="216">
        <f t="shared" si="28"/>
        <v>0</v>
      </c>
      <c r="K152" s="217">
        <v>0</v>
      </c>
      <c r="L152" s="216">
        <v>0</v>
      </c>
      <c r="M152" s="218">
        <v>0</v>
      </c>
      <c r="N152" s="217">
        <v>0</v>
      </c>
      <c r="O152" s="216">
        <f t="shared" si="29"/>
        <v>297000</v>
      </c>
      <c r="P152" s="217">
        <v>297000</v>
      </c>
      <c r="Q152" s="215">
        <v>0</v>
      </c>
      <c r="R152" s="215">
        <v>0</v>
      </c>
      <c r="S152" s="218">
        <v>0</v>
      </c>
      <c r="T152" s="216">
        <f t="shared" si="30"/>
        <v>0</v>
      </c>
      <c r="U152" s="216">
        <v>0</v>
      </c>
      <c r="V152" s="216">
        <v>0</v>
      </c>
      <c r="W152" s="216">
        <v>0</v>
      </c>
      <c r="X152" s="216">
        <v>0</v>
      </c>
      <c r="Y152" s="219">
        <f t="shared" si="31"/>
        <v>0</v>
      </c>
      <c r="Z152" s="219">
        <v>0</v>
      </c>
      <c r="AA152" s="219">
        <v>0</v>
      </c>
      <c r="AB152" s="219">
        <v>0</v>
      </c>
      <c r="AC152" s="219">
        <v>0</v>
      </c>
      <c r="AD152" s="219">
        <v>0</v>
      </c>
      <c r="AE152" s="219">
        <v>0</v>
      </c>
      <c r="AF152" s="216">
        <v>0</v>
      </c>
      <c r="AG152" s="220">
        <f t="shared" si="32"/>
        <v>297000</v>
      </c>
      <c r="AH152" s="215">
        <f t="shared" si="33"/>
        <v>297000</v>
      </c>
      <c r="AI152" s="219">
        <f t="shared" si="34"/>
        <v>0</v>
      </c>
      <c r="AJ152" s="234">
        <v>0</v>
      </c>
      <c r="AK152" s="219">
        <v>0</v>
      </c>
      <c r="AL152" s="219">
        <v>0</v>
      </c>
      <c r="AM152" s="219">
        <v>0</v>
      </c>
      <c r="AN152" s="219">
        <f t="shared" si="35"/>
        <v>297000</v>
      </c>
      <c r="AO152" s="217">
        <v>297000</v>
      </c>
      <c r="AP152" s="217">
        <v>0</v>
      </c>
      <c r="AQ152" s="219">
        <v>0</v>
      </c>
      <c r="AR152" s="219">
        <v>0</v>
      </c>
      <c r="AS152" s="219">
        <f t="shared" si="36"/>
        <v>0</v>
      </c>
      <c r="AT152" s="219">
        <v>0</v>
      </c>
      <c r="AU152" s="219">
        <v>0</v>
      </c>
      <c r="AV152" s="219">
        <v>0</v>
      </c>
      <c r="AW152" s="219">
        <v>0</v>
      </c>
      <c r="AX152" s="219">
        <f t="shared" si="37"/>
        <v>0</v>
      </c>
      <c r="AY152" s="219">
        <v>0</v>
      </c>
      <c r="AZ152" s="219">
        <v>0</v>
      </c>
      <c r="BA152" s="219">
        <v>0</v>
      </c>
      <c r="BB152" s="219">
        <v>0</v>
      </c>
      <c r="BC152" s="219">
        <v>0</v>
      </c>
      <c r="BD152" s="219">
        <v>0</v>
      </c>
      <c r="BE152" s="219">
        <v>0</v>
      </c>
    </row>
    <row r="153" ht="20.1" customHeight="1" spans="1:58">
      <c r="A153" s="211">
        <v>146</v>
      </c>
      <c r="B153" s="224" t="s">
        <v>48</v>
      </c>
      <c r="C153" s="224" t="s">
        <v>49</v>
      </c>
      <c r="D153" s="225">
        <v>2017</v>
      </c>
      <c r="E153" s="213" t="s">
        <v>204</v>
      </c>
      <c r="F153" s="212" t="s">
        <v>51</v>
      </c>
      <c r="G153" s="212" t="s">
        <v>51</v>
      </c>
      <c r="H153" s="214">
        <f t="shared" si="26"/>
        <v>1501400</v>
      </c>
      <c r="I153" s="215">
        <f t="shared" si="27"/>
        <v>1501400</v>
      </c>
      <c r="J153" s="216">
        <f t="shared" si="28"/>
        <v>0</v>
      </c>
      <c r="K153" s="217">
        <v>0</v>
      </c>
      <c r="L153" s="216">
        <v>0</v>
      </c>
      <c r="M153" s="218">
        <v>0</v>
      </c>
      <c r="N153" s="217">
        <v>0</v>
      </c>
      <c r="O153" s="216">
        <f t="shared" si="29"/>
        <v>1501400</v>
      </c>
      <c r="P153" s="215">
        <v>0</v>
      </c>
      <c r="Q153" s="215">
        <v>701400</v>
      </c>
      <c r="R153" s="215">
        <v>800000</v>
      </c>
      <c r="S153" s="218">
        <v>0</v>
      </c>
      <c r="T153" s="216">
        <f t="shared" si="30"/>
        <v>0</v>
      </c>
      <c r="U153" s="216">
        <v>0</v>
      </c>
      <c r="V153" s="216">
        <v>0</v>
      </c>
      <c r="W153" s="216">
        <v>0</v>
      </c>
      <c r="X153" s="216">
        <v>0</v>
      </c>
      <c r="Y153" s="219">
        <f t="shared" si="31"/>
        <v>0</v>
      </c>
      <c r="Z153" s="219">
        <v>0</v>
      </c>
      <c r="AA153" s="219">
        <v>0</v>
      </c>
      <c r="AB153" s="219">
        <v>0</v>
      </c>
      <c r="AC153" s="219">
        <v>0</v>
      </c>
      <c r="AD153" s="219">
        <v>0</v>
      </c>
      <c r="AE153" s="219">
        <v>0</v>
      </c>
      <c r="AF153" s="217">
        <v>0</v>
      </c>
      <c r="AG153" s="220">
        <f t="shared" si="32"/>
        <v>800000</v>
      </c>
      <c r="AH153" s="215">
        <f t="shared" si="33"/>
        <v>800000</v>
      </c>
      <c r="AI153" s="219">
        <f t="shared" si="34"/>
        <v>0</v>
      </c>
      <c r="AJ153" s="234">
        <v>0</v>
      </c>
      <c r="AK153" s="219">
        <v>0</v>
      </c>
      <c r="AL153" s="219">
        <v>0</v>
      </c>
      <c r="AM153" s="219">
        <v>0</v>
      </c>
      <c r="AN153" s="219">
        <f t="shared" si="35"/>
        <v>800000</v>
      </c>
      <c r="AO153" s="215">
        <v>0</v>
      </c>
      <c r="AP153" s="215">
        <v>0</v>
      </c>
      <c r="AQ153" s="215">
        <v>800000</v>
      </c>
      <c r="AR153" s="219">
        <v>0</v>
      </c>
      <c r="AS153" s="219">
        <f t="shared" si="36"/>
        <v>0</v>
      </c>
      <c r="AT153" s="219">
        <v>0</v>
      </c>
      <c r="AU153" s="219">
        <v>0</v>
      </c>
      <c r="AV153" s="219">
        <v>0</v>
      </c>
      <c r="AW153" s="219">
        <v>0</v>
      </c>
      <c r="AX153" s="219">
        <f t="shared" si="37"/>
        <v>0</v>
      </c>
      <c r="AY153" s="219">
        <v>0</v>
      </c>
      <c r="AZ153" s="219">
        <v>0</v>
      </c>
      <c r="BA153" s="219">
        <v>0</v>
      </c>
      <c r="BB153" s="219">
        <v>0</v>
      </c>
      <c r="BC153" s="219">
        <v>0</v>
      </c>
      <c r="BD153" s="219">
        <v>0</v>
      </c>
      <c r="BE153" s="219">
        <v>0</v>
      </c>
    </row>
    <row r="154" ht="20.1" customHeight="1" spans="1:58">
      <c r="A154" s="211">
        <v>147</v>
      </c>
      <c r="B154" s="224" t="s">
        <v>48</v>
      </c>
      <c r="C154" s="224" t="s">
        <v>49</v>
      </c>
      <c r="D154" s="225">
        <v>2018</v>
      </c>
      <c r="E154" s="213" t="s">
        <v>205</v>
      </c>
      <c r="F154" s="212" t="s">
        <v>52</v>
      </c>
      <c r="G154" s="212" t="s">
        <v>52</v>
      </c>
      <c r="H154" s="214">
        <f t="shared" si="26"/>
        <v>12421500</v>
      </c>
      <c r="I154" s="215">
        <f t="shared" si="27"/>
        <v>12421500</v>
      </c>
      <c r="J154" s="216">
        <f t="shared" si="28"/>
        <v>0</v>
      </c>
      <c r="K154" s="217">
        <v>0</v>
      </c>
      <c r="L154" s="216">
        <v>0</v>
      </c>
      <c r="M154" s="218">
        <v>0</v>
      </c>
      <c r="N154" s="217">
        <v>0</v>
      </c>
      <c r="O154" s="216">
        <f t="shared" si="29"/>
        <v>12421500</v>
      </c>
      <c r="P154" s="215">
        <v>12071500</v>
      </c>
      <c r="Q154" s="215">
        <v>0</v>
      </c>
      <c r="R154" s="215">
        <v>350000</v>
      </c>
      <c r="S154" s="218">
        <v>0</v>
      </c>
      <c r="T154" s="216">
        <f t="shared" si="30"/>
        <v>0</v>
      </c>
      <c r="U154" s="216">
        <v>0</v>
      </c>
      <c r="V154" s="216">
        <v>0</v>
      </c>
      <c r="W154" s="216">
        <v>0</v>
      </c>
      <c r="X154" s="216">
        <v>0</v>
      </c>
      <c r="Y154" s="219">
        <f t="shared" si="31"/>
        <v>0</v>
      </c>
      <c r="Z154" s="219">
        <v>0</v>
      </c>
      <c r="AA154" s="219">
        <v>0</v>
      </c>
      <c r="AB154" s="219">
        <v>0</v>
      </c>
      <c r="AC154" s="219">
        <v>0</v>
      </c>
      <c r="AD154" s="219">
        <v>0</v>
      </c>
      <c r="AE154" s="219">
        <v>0</v>
      </c>
      <c r="AF154" s="216">
        <v>0</v>
      </c>
      <c r="AG154" s="220">
        <f t="shared" si="32"/>
        <v>12421500</v>
      </c>
      <c r="AH154" s="215">
        <f t="shared" si="33"/>
        <v>12421500</v>
      </c>
      <c r="AI154" s="219">
        <f t="shared" si="34"/>
        <v>0</v>
      </c>
      <c r="AJ154" s="219">
        <v>0</v>
      </c>
      <c r="AK154" s="219">
        <v>0</v>
      </c>
      <c r="AL154" s="219">
        <v>0</v>
      </c>
      <c r="AM154" s="219">
        <v>0</v>
      </c>
      <c r="AN154" s="219">
        <f t="shared" si="35"/>
        <v>12421500</v>
      </c>
      <c r="AO154" s="215">
        <v>12071500</v>
      </c>
      <c r="AP154" s="215">
        <v>0</v>
      </c>
      <c r="AQ154" s="215">
        <v>350000</v>
      </c>
      <c r="AR154" s="219">
        <v>0</v>
      </c>
      <c r="AS154" s="219">
        <f t="shared" si="36"/>
        <v>0</v>
      </c>
      <c r="AT154" s="216">
        <v>0</v>
      </c>
      <c r="AU154" s="216">
        <v>0</v>
      </c>
      <c r="AV154" s="216">
        <v>0</v>
      </c>
      <c r="AW154" s="216">
        <v>0</v>
      </c>
      <c r="AX154" s="219">
        <f t="shared" si="37"/>
        <v>0</v>
      </c>
      <c r="AY154" s="219">
        <v>0</v>
      </c>
      <c r="AZ154" s="219">
        <v>0</v>
      </c>
      <c r="BA154" s="219">
        <v>0</v>
      </c>
      <c r="BB154" s="219">
        <v>0</v>
      </c>
      <c r="BC154" s="219">
        <v>0</v>
      </c>
      <c r="BD154" s="219">
        <v>0</v>
      </c>
      <c r="BE154" s="216">
        <v>0</v>
      </c>
    </row>
    <row r="155" ht="20.1" customHeight="1" spans="1:58">
      <c r="A155" s="211">
        <v>148</v>
      </c>
      <c r="B155" s="224" t="s">
        <v>48</v>
      </c>
      <c r="C155" s="224" t="s">
        <v>49</v>
      </c>
      <c r="D155" s="225">
        <v>2018</v>
      </c>
      <c r="E155" s="213" t="s">
        <v>206</v>
      </c>
      <c r="F155" s="212" t="s">
        <v>52</v>
      </c>
      <c r="G155" s="212" t="s">
        <v>52</v>
      </c>
      <c r="H155" s="214">
        <f t="shared" si="26"/>
        <v>290000</v>
      </c>
      <c r="I155" s="215">
        <f t="shared" si="27"/>
        <v>290000</v>
      </c>
      <c r="J155" s="216">
        <f t="shared" si="28"/>
        <v>0</v>
      </c>
      <c r="K155" s="217">
        <v>0</v>
      </c>
      <c r="L155" s="216">
        <v>0</v>
      </c>
      <c r="M155" s="218">
        <v>0</v>
      </c>
      <c r="N155" s="217">
        <v>0</v>
      </c>
      <c r="O155" s="216">
        <f t="shared" si="29"/>
        <v>290000</v>
      </c>
      <c r="P155" s="215">
        <v>290000</v>
      </c>
      <c r="Q155" s="215">
        <v>0</v>
      </c>
      <c r="R155" s="215">
        <v>0</v>
      </c>
      <c r="S155" s="218">
        <v>0</v>
      </c>
      <c r="T155" s="216">
        <f t="shared" si="30"/>
        <v>0</v>
      </c>
      <c r="U155" s="216">
        <v>0</v>
      </c>
      <c r="V155" s="216">
        <v>0</v>
      </c>
      <c r="W155" s="216">
        <v>0</v>
      </c>
      <c r="X155" s="216">
        <v>0</v>
      </c>
      <c r="Y155" s="219">
        <f t="shared" si="31"/>
        <v>0</v>
      </c>
      <c r="Z155" s="219">
        <v>0</v>
      </c>
      <c r="AA155" s="219">
        <v>0</v>
      </c>
      <c r="AB155" s="219">
        <v>0</v>
      </c>
      <c r="AC155" s="219">
        <v>0</v>
      </c>
      <c r="AD155" s="219">
        <v>0</v>
      </c>
      <c r="AE155" s="219">
        <v>0</v>
      </c>
      <c r="AF155" s="216">
        <v>0</v>
      </c>
      <c r="AG155" s="220">
        <f t="shared" si="32"/>
        <v>290000</v>
      </c>
      <c r="AH155" s="215">
        <f t="shared" si="33"/>
        <v>290000</v>
      </c>
      <c r="AI155" s="219">
        <f t="shared" si="34"/>
        <v>0</v>
      </c>
      <c r="AJ155" s="219">
        <v>0</v>
      </c>
      <c r="AK155" s="219">
        <v>0</v>
      </c>
      <c r="AL155" s="219">
        <v>0</v>
      </c>
      <c r="AM155" s="219">
        <v>0</v>
      </c>
      <c r="AN155" s="219">
        <f t="shared" si="35"/>
        <v>290000</v>
      </c>
      <c r="AO155" s="215">
        <v>290000</v>
      </c>
      <c r="AP155" s="215">
        <v>0</v>
      </c>
      <c r="AQ155" s="215">
        <v>0</v>
      </c>
      <c r="AR155" s="219">
        <v>0</v>
      </c>
      <c r="AS155" s="219">
        <f t="shared" si="36"/>
        <v>0</v>
      </c>
      <c r="AT155" s="216">
        <v>0</v>
      </c>
      <c r="AU155" s="216">
        <v>0</v>
      </c>
      <c r="AV155" s="216">
        <v>0</v>
      </c>
      <c r="AW155" s="216">
        <v>0</v>
      </c>
      <c r="AX155" s="219">
        <f t="shared" si="37"/>
        <v>0</v>
      </c>
      <c r="AY155" s="219">
        <v>0</v>
      </c>
      <c r="AZ155" s="219">
        <v>0</v>
      </c>
      <c r="BA155" s="219">
        <v>0</v>
      </c>
      <c r="BB155" s="219">
        <v>0</v>
      </c>
      <c r="BC155" s="219">
        <v>0</v>
      </c>
      <c r="BD155" s="219">
        <v>0</v>
      </c>
      <c r="BE155" s="216">
        <v>0</v>
      </c>
    </row>
    <row r="156" ht="20.1" customHeight="1" spans="1:58">
      <c r="A156" s="211">
        <v>149</v>
      </c>
      <c r="B156" s="224" t="s">
        <v>48</v>
      </c>
      <c r="C156" s="224" t="s">
        <v>49</v>
      </c>
      <c r="D156" s="225">
        <v>2018</v>
      </c>
      <c r="E156" s="213" t="s">
        <v>207</v>
      </c>
      <c r="F156" s="212" t="s">
        <v>52</v>
      </c>
      <c r="G156" s="212" t="s">
        <v>52</v>
      </c>
      <c r="H156" s="214">
        <f t="shared" si="26"/>
        <v>438100</v>
      </c>
      <c r="I156" s="215">
        <f t="shared" si="27"/>
        <v>438100</v>
      </c>
      <c r="J156" s="216">
        <f t="shared" si="28"/>
        <v>0</v>
      </c>
      <c r="K156" s="217">
        <v>0</v>
      </c>
      <c r="L156" s="216">
        <v>0</v>
      </c>
      <c r="M156" s="218">
        <v>0</v>
      </c>
      <c r="N156" s="217">
        <v>0</v>
      </c>
      <c r="O156" s="216">
        <f t="shared" si="29"/>
        <v>438100</v>
      </c>
      <c r="P156" s="215">
        <v>438100</v>
      </c>
      <c r="Q156" s="215">
        <v>0</v>
      </c>
      <c r="R156" s="215">
        <v>0</v>
      </c>
      <c r="S156" s="218">
        <v>0</v>
      </c>
      <c r="T156" s="216">
        <f t="shared" si="30"/>
        <v>0</v>
      </c>
      <c r="U156" s="216">
        <v>0</v>
      </c>
      <c r="V156" s="216">
        <v>0</v>
      </c>
      <c r="W156" s="216">
        <v>0</v>
      </c>
      <c r="X156" s="216">
        <v>0</v>
      </c>
      <c r="Y156" s="219">
        <f t="shared" si="31"/>
        <v>0</v>
      </c>
      <c r="Z156" s="219">
        <v>0</v>
      </c>
      <c r="AA156" s="219">
        <v>0</v>
      </c>
      <c r="AB156" s="219">
        <v>0</v>
      </c>
      <c r="AC156" s="219">
        <v>0</v>
      </c>
      <c r="AD156" s="219">
        <v>0</v>
      </c>
      <c r="AE156" s="219">
        <v>0</v>
      </c>
      <c r="AF156" s="216">
        <v>0</v>
      </c>
      <c r="AG156" s="220">
        <f t="shared" si="32"/>
        <v>438100</v>
      </c>
      <c r="AH156" s="215">
        <f t="shared" si="33"/>
        <v>438100</v>
      </c>
      <c r="AI156" s="219">
        <f t="shared" si="34"/>
        <v>0</v>
      </c>
      <c r="AJ156" s="219">
        <v>0</v>
      </c>
      <c r="AK156" s="219">
        <v>0</v>
      </c>
      <c r="AL156" s="219">
        <v>0</v>
      </c>
      <c r="AM156" s="219">
        <v>0</v>
      </c>
      <c r="AN156" s="219">
        <f t="shared" si="35"/>
        <v>438100</v>
      </c>
      <c r="AO156" s="215">
        <v>438100</v>
      </c>
      <c r="AP156" s="219">
        <v>0</v>
      </c>
      <c r="AQ156" s="219">
        <v>0</v>
      </c>
      <c r="AR156" s="219">
        <v>0</v>
      </c>
      <c r="AS156" s="219">
        <f t="shared" si="36"/>
        <v>0</v>
      </c>
      <c r="AT156" s="216">
        <v>0</v>
      </c>
      <c r="AU156" s="216">
        <v>0</v>
      </c>
      <c r="AV156" s="216">
        <v>0</v>
      </c>
      <c r="AW156" s="216">
        <v>0</v>
      </c>
      <c r="AX156" s="219">
        <f t="shared" si="37"/>
        <v>0</v>
      </c>
      <c r="AY156" s="219">
        <v>0</v>
      </c>
      <c r="AZ156" s="219">
        <v>0</v>
      </c>
      <c r="BA156" s="219">
        <v>0</v>
      </c>
      <c r="BB156" s="219">
        <v>0</v>
      </c>
      <c r="BC156" s="219">
        <v>0</v>
      </c>
      <c r="BD156" s="219">
        <v>0</v>
      </c>
      <c r="BE156" s="216">
        <v>0</v>
      </c>
    </row>
    <row r="157" ht="20.1" customHeight="1" spans="1:58">
      <c r="A157" s="211">
        <v>150</v>
      </c>
      <c r="B157" s="224" t="s">
        <v>48</v>
      </c>
      <c r="C157" s="224" t="s">
        <v>49</v>
      </c>
      <c r="D157" s="225">
        <v>2018</v>
      </c>
      <c r="E157" s="213" t="s">
        <v>208</v>
      </c>
      <c r="F157" s="212" t="s">
        <v>52</v>
      </c>
      <c r="G157" s="212" t="s">
        <v>52</v>
      </c>
      <c r="H157" s="214">
        <f t="shared" si="26"/>
        <v>1649500</v>
      </c>
      <c r="I157" s="215">
        <f t="shared" si="27"/>
        <v>1649500</v>
      </c>
      <c r="J157" s="216">
        <f t="shared" si="28"/>
        <v>0</v>
      </c>
      <c r="K157" s="217">
        <v>0</v>
      </c>
      <c r="L157" s="216">
        <v>0</v>
      </c>
      <c r="M157" s="218">
        <v>0</v>
      </c>
      <c r="N157" s="217">
        <v>0</v>
      </c>
      <c r="O157" s="216">
        <f t="shared" si="29"/>
        <v>1649500</v>
      </c>
      <c r="P157" s="215">
        <v>1649500</v>
      </c>
      <c r="Q157" s="215">
        <v>0</v>
      </c>
      <c r="R157" s="215">
        <v>0</v>
      </c>
      <c r="S157" s="218">
        <v>0</v>
      </c>
      <c r="T157" s="216">
        <f t="shared" si="30"/>
        <v>0</v>
      </c>
      <c r="U157" s="216">
        <v>0</v>
      </c>
      <c r="V157" s="216">
        <v>0</v>
      </c>
      <c r="W157" s="216">
        <v>0</v>
      </c>
      <c r="X157" s="216">
        <v>0</v>
      </c>
      <c r="Y157" s="219">
        <f t="shared" si="31"/>
        <v>0</v>
      </c>
      <c r="Z157" s="219">
        <v>0</v>
      </c>
      <c r="AA157" s="219">
        <v>0</v>
      </c>
      <c r="AB157" s="219">
        <v>0</v>
      </c>
      <c r="AC157" s="219">
        <v>0</v>
      </c>
      <c r="AD157" s="219">
        <v>0</v>
      </c>
      <c r="AE157" s="219">
        <v>0</v>
      </c>
      <c r="AF157" s="216">
        <v>0</v>
      </c>
      <c r="AG157" s="220">
        <f t="shared" si="32"/>
        <v>1649500</v>
      </c>
      <c r="AH157" s="215">
        <f t="shared" si="33"/>
        <v>1649500</v>
      </c>
      <c r="AI157" s="219">
        <f t="shared" si="34"/>
        <v>0</v>
      </c>
      <c r="AJ157" s="219">
        <v>0</v>
      </c>
      <c r="AK157" s="219">
        <v>0</v>
      </c>
      <c r="AL157" s="219">
        <v>0</v>
      </c>
      <c r="AM157" s="219">
        <v>0</v>
      </c>
      <c r="AN157" s="219">
        <f t="shared" si="35"/>
        <v>1649500</v>
      </c>
      <c r="AO157" s="215">
        <v>1649500</v>
      </c>
      <c r="AP157" s="219">
        <v>0</v>
      </c>
      <c r="AQ157" s="219">
        <v>0</v>
      </c>
      <c r="AR157" s="219">
        <v>0</v>
      </c>
      <c r="AS157" s="219">
        <f t="shared" si="36"/>
        <v>0</v>
      </c>
      <c r="AT157" s="216">
        <v>0</v>
      </c>
      <c r="AU157" s="216">
        <v>0</v>
      </c>
      <c r="AV157" s="216">
        <v>0</v>
      </c>
      <c r="AW157" s="216">
        <v>0</v>
      </c>
      <c r="AX157" s="219">
        <f t="shared" si="37"/>
        <v>0</v>
      </c>
      <c r="AY157" s="219">
        <v>0</v>
      </c>
      <c r="AZ157" s="219">
        <v>0</v>
      </c>
      <c r="BA157" s="219">
        <v>0</v>
      </c>
      <c r="BB157" s="219">
        <v>0</v>
      </c>
      <c r="BC157" s="219">
        <v>0</v>
      </c>
      <c r="BD157" s="219">
        <v>0</v>
      </c>
      <c r="BE157" s="216">
        <v>0</v>
      </c>
    </row>
    <row r="158" ht="20.1" customHeight="1" spans="1:58">
      <c r="A158" s="211">
        <v>151</v>
      </c>
      <c r="B158" s="224" t="s">
        <v>48</v>
      </c>
      <c r="C158" s="224" t="s">
        <v>49</v>
      </c>
      <c r="D158" s="225">
        <v>2018</v>
      </c>
      <c r="E158" s="213" t="s">
        <v>209</v>
      </c>
      <c r="F158" s="212" t="s">
        <v>51</v>
      </c>
      <c r="G158" s="212" t="s">
        <v>52</v>
      </c>
      <c r="H158" s="214">
        <f t="shared" si="26"/>
        <v>465400</v>
      </c>
      <c r="I158" s="215">
        <f t="shared" si="27"/>
        <v>465400</v>
      </c>
      <c r="J158" s="216">
        <f t="shared" si="28"/>
        <v>0</v>
      </c>
      <c r="K158" s="217">
        <v>0</v>
      </c>
      <c r="L158" s="216">
        <v>0</v>
      </c>
      <c r="M158" s="218">
        <v>0</v>
      </c>
      <c r="N158" s="217">
        <v>0</v>
      </c>
      <c r="O158" s="216">
        <f t="shared" si="29"/>
        <v>465400</v>
      </c>
      <c r="P158" s="215">
        <v>465400</v>
      </c>
      <c r="Q158" s="215">
        <v>0</v>
      </c>
      <c r="R158" s="215">
        <v>0</v>
      </c>
      <c r="S158" s="218">
        <v>0</v>
      </c>
      <c r="T158" s="216">
        <f t="shared" si="30"/>
        <v>0</v>
      </c>
      <c r="U158" s="216">
        <v>0</v>
      </c>
      <c r="V158" s="216">
        <v>0</v>
      </c>
      <c r="W158" s="216">
        <v>0</v>
      </c>
      <c r="X158" s="216">
        <v>0</v>
      </c>
      <c r="Y158" s="219">
        <f t="shared" si="31"/>
        <v>0</v>
      </c>
      <c r="Z158" s="219">
        <v>0</v>
      </c>
      <c r="AA158" s="219">
        <v>0</v>
      </c>
      <c r="AB158" s="219">
        <v>0</v>
      </c>
      <c r="AC158" s="219">
        <v>0</v>
      </c>
      <c r="AD158" s="219">
        <v>0</v>
      </c>
      <c r="AE158" s="219">
        <v>0</v>
      </c>
      <c r="AF158" s="216">
        <v>0</v>
      </c>
      <c r="AG158" s="220">
        <f t="shared" si="32"/>
        <v>465400</v>
      </c>
      <c r="AH158" s="215">
        <f t="shared" si="33"/>
        <v>465400</v>
      </c>
      <c r="AI158" s="219">
        <f t="shared" si="34"/>
        <v>0</v>
      </c>
      <c r="AJ158" s="219">
        <v>0</v>
      </c>
      <c r="AK158" s="219">
        <v>0</v>
      </c>
      <c r="AL158" s="219">
        <v>0</v>
      </c>
      <c r="AM158" s="219">
        <v>0</v>
      </c>
      <c r="AN158" s="219">
        <f t="shared" si="35"/>
        <v>465400</v>
      </c>
      <c r="AO158" s="215">
        <v>465400</v>
      </c>
      <c r="AP158" s="219">
        <v>0</v>
      </c>
      <c r="AQ158" s="219">
        <v>0</v>
      </c>
      <c r="AR158" s="219">
        <v>0</v>
      </c>
      <c r="AS158" s="219">
        <f t="shared" si="36"/>
        <v>0</v>
      </c>
      <c r="AT158" s="216">
        <v>0</v>
      </c>
      <c r="AU158" s="216">
        <v>0</v>
      </c>
      <c r="AV158" s="216">
        <v>0</v>
      </c>
      <c r="AW158" s="216">
        <v>0</v>
      </c>
      <c r="AX158" s="219">
        <f t="shared" si="37"/>
        <v>0</v>
      </c>
      <c r="AY158" s="219">
        <v>0</v>
      </c>
      <c r="AZ158" s="219">
        <v>0</v>
      </c>
      <c r="BA158" s="219">
        <v>0</v>
      </c>
      <c r="BB158" s="219">
        <v>0</v>
      </c>
      <c r="BC158" s="219">
        <v>0</v>
      </c>
      <c r="BD158" s="219">
        <v>0</v>
      </c>
      <c r="BE158" s="216">
        <v>0</v>
      </c>
    </row>
    <row r="159" ht="20.1" customHeight="1" spans="1:58">
      <c r="A159" s="211">
        <v>152</v>
      </c>
      <c r="B159" s="224" t="s">
        <v>48</v>
      </c>
      <c r="C159" s="224" t="s">
        <v>49</v>
      </c>
      <c r="D159" s="225">
        <v>2018</v>
      </c>
      <c r="E159" s="213" t="s">
        <v>210</v>
      </c>
      <c r="F159" s="212" t="s">
        <v>51</v>
      </c>
      <c r="G159" s="212" t="s">
        <v>52</v>
      </c>
      <c r="H159" s="214">
        <f t="shared" si="26"/>
        <v>222900</v>
      </c>
      <c r="I159" s="215">
        <f t="shared" si="27"/>
        <v>222900</v>
      </c>
      <c r="J159" s="216">
        <f t="shared" si="28"/>
        <v>0</v>
      </c>
      <c r="K159" s="217">
        <v>0</v>
      </c>
      <c r="L159" s="216">
        <v>0</v>
      </c>
      <c r="M159" s="218">
        <v>0</v>
      </c>
      <c r="N159" s="217">
        <v>0</v>
      </c>
      <c r="O159" s="216">
        <f t="shared" si="29"/>
        <v>222900</v>
      </c>
      <c r="P159" s="215">
        <v>222900</v>
      </c>
      <c r="Q159" s="215">
        <v>0</v>
      </c>
      <c r="R159" s="215">
        <v>0</v>
      </c>
      <c r="S159" s="218">
        <v>0</v>
      </c>
      <c r="T159" s="216">
        <f t="shared" si="30"/>
        <v>0</v>
      </c>
      <c r="U159" s="216">
        <v>0</v>
      </c>
      <c r="V159" s="216">
        <v>0</v>
      </c>
      <c r="W159" s="216">
        <v>0</v>
      </c>
      <c r="X159" s="216">
        <v>0</v>
      </c>
      <c r="Y159" s="219">
        <f t="shared" si="31"/>
        <v>0</v>
      </c>
      <c r="Z159" s="219">
        <v>0</v>
      </c>
      <c r="AA159" s="219">
        <v>0</v>
      </c>
      <c r="AB159" s="219">
        <v>0</v>
      </c>
      <c r="AC159" s="219">
        <v>0</v>
      </c>
      <c r="AD159" s="219">
        <v>0</v>
      </c>
      <c r="AE159" s="219">
        <v>0</v>
      </c>
      <c r="AF159" s="216">
        <v>0</v>
      </c>
      <c r="AG159" s="220">
        <f t="shared" si="32"/>
        <v>222900</v>
      </c>
      <c r="AH159" s="215">
        <f t="shared" si="33"/>
        <v>222900</v>
      </c>
      <c r="AI159" s="219">
        <f t="shared" si="34"/>
        <v>0</v>
      </c>
      <c r="AJ159" s="219">
        <v>0</v>
      </c>
      <c r="AK159" s="219">
        <v>0</v>
      </c>
      <c r="AL159" s="219">
        <v>0</v>
      </c>
      <c r="AM159" s="219">
        <v>0</v>
      </c>
      <c r="AN159" s="219">
        <f t="shared" si="35"/>
        <v>222900</v>
      </c>
      <c r="AO159" s="215">
        <v>222900</v>
      </c>
      <c r="AP159" s="219">
        <v>0</v>
      </c>
      <c r="AQ159" s="219">
        <v>0</v>
      </c>
      <c r="AR159" s="219">
        <v>0</v>
      </c>
      <c r="AS159" s="219">
        <f t="shared" si="36"/>
        <v>0</v>
      </c>
      <c r="AT159" s="216">
        <v>0</v>
      </c>
      <c r="AU159" s="216">
        <v>0</v>
      </c>
      <c r="AV159" s="216">
        <v>0</v>
      </c>
      <c r="AW159" s="216">
        <v>0</v>
      </c>
      <c r="AX159" s="219">
        <f t="shared" si="37"/>
        <v>0</v>
      </c>
      <c r="AY159" s="219">
        <v>0</v>
      </c>
      <c r="AZ159" s="219">
        <v>0</v>
      </c>
      <c r="BA159" s="219">
        <v>0</v>
      </c>
      <c r="BB159" s="219">
        <v>0</v>
      </c>
      <c r="BC159" s="219">
        <v>0</v>
      </c>
      <c r="BD159" s="219">
        <v>0</v>
      </c>
      <c r="BE159" s="216">
        <v>0</v>
      </c>
    </row>
    <row r="160" ht="20.1" customHeight="1" spans="1:58">
      <c r="A160" s="211">
        <v>153</v>
      </c>
      <c r="B160" s="224" t="s">
        <v>48</v>
      </c>
      <c r="C160" s="224" t="s">
        <v>49</v>
      </c>
      <c r="D160" s="225">
        <v>2018</v>
      </c>
      <c r="E160" s="213" t="s">
        <v>211</v>
      </c>
      <c r="F160" s="212" t="s">
        <v>51</v>
      </c>
      <c r="G160" s="212" t="s">
        <v>52</v>
      </c>
      <c r="H160" s="214">
        <f t="shared" si="26"/>
        <v>601900</v>
      </c>
      <c r="I160" s="215">
        <f t="shared" si="27"/>
        <v>601900</v>
      </c>
      <c r="J160" s="216">
        <f t="shared" si="28"/>
        <v>0</v>
      </c>
      <c r="K160" s="217">
        <v>0</v>
      </c>
      <c r="L160" s="216">
        <v>0</v>
      </c>
      <c r="M160" s="218">
        <v>0</v>
      </c>
      <c r="N160" s="217">
        <v>0</v>
      </c>
      <c r="O160" s="216">
        <f t="shared" si="29"/>
        <v>601900</v>
      </c>
      <c r="P160" s="215">
        <v>601900</v>
      </c>
      <c r="Q160" s="215">
        <v>0</v>
      </c>
      <c r="R160" s="215">
        <v>0</v>
      </c>
      <c r="S160" s="218">
        <v>0</v>
      </c>
      <c r="T160" s="216">
        <f t="shared" si="30"/>
        <v>0</v>
      </c>
      <c r="U160" s="216">
        <v>0</v>
      </c>
      <c r="V160" s="216">
        <v>0</v>
      </c>
      <c r="W160" s="216">
        <v>0</v>
      </c>
      <c r="X160" s="216">
        <v>0</v>
      </c>
      <c r="Y160" s="219">
        <f t="shared" si="31"/>
        <v>0</v>
      </c>
      <c r="Z160" s="219">
        <v>0</v>
      </c>
      <c r="AA160" s="219">
        <v>0</v>
      </c>
      <c r="AB160" s="219">
        <v>0</v>
      </c>
      <c r="AC160" s="219">
        <v>0</v>
      </c>
      <c r="AD160" s="219">
        <v>0</v>
      </c>
      <c r="AE160" s="219">
        <v>0</v>
      </c>
      <c r="AF160" s="216">
        <v>0</v>
      </c>
      <c r="AG160" s="220">
        <f t="shared" si="32"/>
        <v>601900</v>
      </c>
      <c r="AH160" s="215">
        <f t="shared" si="33"/>
        <v>601900</v>
      </c>
      <c r="AI160" s="219">
        <f t="shared" si="34"/>
        <v>0</v>
      </c>
      <c r="AJ160" s="219">
        <v>0</v>
      </c>
      <c r="AK160" s="219">
        <v>0</v>
      </c>
      <c r="AL160" s="219">
        <v>0</v>
      </c>
      <c r="AM160" s="219">
        <v>0</v>
      </c>
      <c r="AN160" s="219">
        <f t="shared" si="35"/>
        <v>601900</v>
      </c>
      <c r="AO160" s="215">
        <v>601900</v>
      </c>
      <c r="AP160" s="219">
        <v>0</v>
      </c>
      <c r="AQ160" s="219">
        <v>0</v>
      </c>
      <c r="AR160" s="219">
        <v>0</v>
      </c>
      <c r="AS160" s="219">
        <f t="shared" si="36"/>
        <v>0</v>
      </c>
      <c r="AT160" s="216">
        <v>0</v>
      </c>
      <c r="AU160" s="216">
        <v>0</v>
      </c>
      <c r="AV160" s="216">
        <v>0</v>
      </c>
      <c r="AW160" s="216">
        <v>0</v>
      </c>
      <c r="AX160" s="219">
        <f t="shared" si="37"/>
        <v>0</v>
      </c>
      <c r="AY160" s="219">
        <v>0</v>
      </c>
      <c r="AZ160" s="219">
        <v>0</v>
      </c>
      <c r="BA160" s="219">
        <v>0</v>
      </c>
      <c r="BB160" s="219">
        <v>0</v>
      </c>
      <c r="BC160" s="219">
        <v>0</v>
      </c>
      <c r="BD160" s="219">
        <v>0</v>
      </c>
      <c r="BE160" s="216">
        <v>0</v>
      </c>
    </row>
    <row r="161" ht="20.1" customHeight="1" spans="1:57">
      <c r="A161" s="211">
        <v>154</v>
      </c>
      <c r="B161" s="224" t="s">
        <v>48</v>
      </c>
      <c r="C161" s="224" t="s">
        <v>49</v>
      </c>
      <c r="D161" s="225">
        <v>2018</v>
      </c>
      <c r="E161" s="213" t="s">
        <v>212</v>
      </c>
      <c r="F161" s="212" t="s">
        <v>51</v>
      </c>
      <c r="G161" s="212" t="s">
        <v>52</v>
      </c>
      <c r="H161" s="214">
        <f t="shared" si="26"/>
        <v>370900</v>
      </c>
      <c r="I161" s="215">
        <f t="shared" si="27"/>
        <v>370900</v>
      </c>
      <c r="J161" s="216">
        <f t="shared" si="28"/>
        <v>0</v>
      </c>
      <c r="K161" s="217">
        <v>0</v>
      </c>
      <c r="L161" s="216">
        <v>0</v>
      </c>
      <c r="M161" s="218">
        <v>0</v>
      </c>
      <c r="N161" s="217">
        <v>0</v>
      </c>
      <c r="O161" s="216">
        <f t="shared" si="29"/>
        <v>370900</v>
      </c>
      <c r="P161" s="215">
        <v>370900</v>
      </c>
      <c r="Q161" s="215">
        <v>0</v>
      </c>
      <c r="R161" s="215">
        <v>0</v>
      </c>
      <c r="S161" s="218">
        <v>0</v>
      </c>
      <c r="T161" s="216">
        <f t="shared" si="30"/>
        <v>0</v>
      </c>
      <c r="U161" s="216">
        <v>0</v>
      </c>
      <c r="V161" s="216">
        <v>0</v>
      </c>
      <c r="W161" s="216">
        <v>0</v>
      </c>
      <c r="X161" s="216">
        <v>0</v>
      </c>
      <c r="Y161" s="219">
        <f t="shared" si="31"/>
        <v>0</v>
      </c>
      <c r="Z161" s="219">
        <v>0</v>
      </c>
      <c r="AA161" s="219">
        <v>0</v>
      </c>
      <c r="AB161" s="219">
        <v>0</v>
      </c>
      <c r="AC161" s="219">
        <v>0</v>
      </c>
      <c r="AD161" s="219">
        <v>0</v>
      </c>
      <c r="AE161" s="219">
        <v>0</v>
      </c>
      <c r="AF161" s="216">
        <v>0</v>
      </c>
      <c r="AG161" s="220">
        <f t="shared" si="32"/>
        <v>370900</v>
      </c>
      <c r="AH161" s="215">
        <f t="shared" si="33"/>
        <v>370900</v>
      </c>
      <c r="AI161" s="219">
        <f t="shared" si="34"/>
        <v>0</v>
      </c>
      <c r="AJ161" s="219">
        <v>0</v>
      </c>
      <c r="AK161" s="219">
        <v>0</v>
      </c>
      <c r="AL161" s="219">
        <v>0</v>
      </c>
      <c r="AM161" s="219">
        <v>0</v>
      </c>
      <c r="AN161" s="219">
        <f t="shared" si="35"/>
        <v>370900</v>
      </c>
      <c r="AO161" s="215">
        <v>370900</v>
      </c>
      <c r="AP161" s="219">
        <v>0</v>
      </c>
      <c r="AQ161" s="219">
        <v>0</v>
      </c>
      <c r="AR161" s="219">
        <v>0</v>
      </c>
      <c r="AS161" s="219">
        <f t="shared" si="36"/>
        <v>0</v>
      </c>
      <c r="AT161" s="216">
        <v>0</v>
      </c>
      <c r="AU161" s="216">
        <v>0</v>
      </c>
      <c r="AV161" s="216">
        <v>0</v>
      </c>
      <c r="AW161" s="216">
        <v>0</v>
      </c>
      <c r="AX161" s="219">
        <f t="shared" si="37"/>
        <v>0</v>
      </c>
      <c r="AY161" s="219">
        <v>0</v>
      </c>
      <c r="AZ161" s="219">
        <v>0</v>
      </c>
      <c r="BA161" s="219">
        <v>0</v>
      </c>
      <c r="BB161" s="219">
        <v>0</v>
      </c>
      <c r="BC161" s="219">
        <v>0</v>
      </c>
      <c r="BD161" s="219">
        <v>0</v>
      </c>
      <c r="BE161" s="216">
        <v>0</v>
      </c>
    </row>
    <row r="162" ht="20.1" customHeight="1" spans="1:57">
      <c r="A162" s="211">
        <v>155</v>
      </c>
      <c r="B162" s="224" t="s">
        <v>48</v>
      </c>
      <c r="C162" s="224" t="s">
        <v>49</v>
      </c>
      <c r="D162" s="225">
        <v>2018</v>
      </c>
      <c r="E162" s="213" t="s">
        <v>213</v>
      </c>
      <c r="F162" s="212" t="s">
        <v>51</v>
      </c>
      <c r="G162" s="212" t="s">
        <v>52</v>
      </c>
      <c r="H162" s="214">
        <f t="shared" si="26"/>
        <v>929500</v>
      </c>
      <c r="I162" s="215">
        <f t="shared" si="27"/>
        <v>929500</v>
      </c>
      <c r="J162" s="216">
        <f t="shared" si="28"/>
        <v>0</v>
      </c>
      <c r="K162" s="217">
        <v>0</v>
      </c>
      <c r="L162" s="216">
        <v>0</v>
      </c>
      <c r="M162" s="218">
        <v>0</v>
      </c>
      <c r="N162" s="217">
        <v>0</v>
      </c>
      <c r="O162" s="216">
        <f t="shared" si="29"/>
        <v>929500</v>
      </c>
      <c r="P162" s="215">
        <v>929500</v>
      </c>
      <c r="Q162" s="215">
        <v>0</v>
      </c>
      <c r="R162" s="215">
        <v>0</v>
      </c>
      <c r="S162" s="218">
        <v>0</v>
      </c>
      <c r="T162" s="216">
        <f t="shared" si="30"/>
        <v>0</v>
      </c>
      <c r="U162" s="216">
        <v>0</v>
      </c>
      <c r="V162" s="216">
        <v>0</v>
      </c>
      <c r="W162" s="216">
        <v>0</v>
      </c>
      <c r="X162" s="216">
        <v>0</v>
      </c>
      <c r="Y162" s="219">
        <f t="shared" si="31"/>
        <v>0</v>
      </c>
      <c r="Z162" s="219">
        <v>0</v>
      </c>
      <c r="AA162" s="219">
        <v>0</v>
      </c>
      <c r="AB162" s="219">
        <v>0</v>
      </c>
      <c r="AC162" s="219">
        <v>0</v>
      </c>
      <c r="AD162" s="219">
        <v>0</v>
      </c>
      <c r="AE162" s="219">
        <v>0</v>
      </c>
      <c r="AF162" s="216">
        <v>0</v>
      </c>
      <c r="AG162" s="220">
        <f t="shared" si="32"/>
        <v>929500</v>
      </c>
      <c r="AH162" s="215">
        <f t="shared" si="33"/>
        <v>929500</v>
      </c>
      <c r="AI162" s="219">
        <f t="shared" si="34"/>
        <v>0</v>
      </c>
      <c r="AJ162" s="219">
        <v>0</v>
      </c>
      <c r="AK162" s="219">
        <v>0</v>
      </c>
      <c r="AL162" s="219">
        <v>0</v>
      </c>
      <c r="AM162" s="219">
        <v>0</v>
      </c>
      <c r="AN162" s="219">
        <f t="shared" si="35"/>
        <v>929500</v>
      </c>
      <c r="AO162" s="215">
        <v>929500</v>
      </c>
      <c r="AP162" s="219">
        <v>0</v>
      </c>
      <c r="AQ162" s="219">
        <v>0</v>
      </c>
      <c r="AR162" s="219">
        <v>0</v>
      </c>
      <c r="AS162" s="219">
        <f t="shared" si="36"/>
        <v>0</v>
      </c>
      <c r="AT162" s="216">
        <v>0</v>
      </c>
      <c r="AU162" s="216">
        <v>0</v>
      </c>
      <c r="AV162" s="216">
        <v>0</v>
      </c>
      <c r="AW162" s="216">
        <v>0</v>
      </c>
      <c r="AX162" s="219">
        <f t="shared" si="37"/>
        <v>0</v>
      </c>
      <c r="AY162" s="219">
        <v>0</v>
      </c>
      <c r="AZ162" s="219">
        <v>0</v>
      </c>
      <c r="BA162" s="219">
        <v>0</v>
      </c>
      <c r="BB162" s="219">
        <v>0</v>
      </c>
      <c r="BC162" s="219">
        <v>0</v>
      </c>
      <c r="BD162" s="219">
        <v>0</v>
      </c>
      <c r="BE162" s="216">
        <v>0</v>
      </c>
    </row>
    <row r="163" ht="20.1" customHeight="1" spans="1:57">
      <c r="A163" s="211">
        <v>156</v>
      </c>
      <c r="B163" s="224" t="s">
        <v>48</v>
      </c>
      <c r="C163" s="224" t="s">
        <v>49</v>
      </c>
      <c r="D163" s="225">
        <v>2018</v>
      </c>
      <c r="E163" s="213" t="s">
        <v>214</v>
      </c>
      <c r="F163" s="212" t="s">
        <v>51</v>
      </c>
      <c r="G163" s="212" t="s">
        <v>52</v>
      </c>
      <c r="H163" s="214">
        <f t="shared" si="26"/>
        <v>3051100</v>
      </c>
      <c r="I163" s="215">
        <f t="shared" si="27"/>
        <v>3051100</v>
      </c>
      <c r="J163" s="216">
        <f t="shared" si="28"/>
        <v>0</v>
      </c>
      <c r="K163" s="217">
        <v>0</v>
      </c>
      <c r="L163" s="216">
        <v>0</v>
      </c>
      <c r="M163" s="218">
        <v>0</v>
      </c>
      <c r="N163" s="217">
        <v>0</v>
      </c>
      <c r="O163" s="216">
        <f t="shared" si="29"/>
        <v>3051100</v>
      </c>
      <c r="P163" s="215">
        <v>3051100</v>
      </c>
      <c r="Q163" s="215">
        <v>0</v>
      </c>
      <c r="R163" s="215">
        <v>0</v>
      </c>
      <c r="S163" s="218">
        <v>0</v>
      </c>
      <c r="T163" s="216">
        <f t="shared" si="30"/>
        <v>0</v>
      </c>
      <c r="U163" s="216">
        <v>0</v>
      </c>
      <c r="V163" s="216">
        <v>0</v>
      </c>
      <c r="W163" s="216">
        <v>0</v>
      </c>
      <c r="X163" s="216">
        <v>0</v>
      </c>
      <c r="Y163" s="219">
        <f t="shared" si="31"/>
        <v>0</v>
      </c>
      <c r="Z163" s="219">
        <v>0</v>
      </c>
      <c r="AA163" s="219">
        <v>0</v>
      </c>
      <c r="AB163" s="219">
        <v>0</v>
      </c>
      <c r="AC163" s="219">
        <v>0</v>
      </c>
      <c r="AD163" s="219">
        <v>0</v>
      </c>
      <c r="AE163" s="219">
        <v>0</v>
      </c>
      <c r="AF163" s="216">
        <v>0</v>
      </c>
      <c r="AG163" s="220">
        <f t="shared" si="32"/>
        <v>3051100</v>
      </c>
      <c r="AH163" s="215">
        <f t="shared" si="33"/>
        <v>3051100</v>
      </c>
      <c r="AI163" s="219">
        <f t="shared" si="34"/>
        <v>0</v>
      </c>
      <c r="AJ163" s="219">
        <v>0</v>
      </c>
      <c r="AK163" s="219">
        <v>0</v>
      </c>
      <c r="AL163" s="219">
        <v>0</v>
      </c>
      <c r="AM163" s="219">
        <v>0</v>
      </c>
      <c r="AN163" s="219">
        <f t="shared" si="35"/>
        <v>3051100</v>
      </c>
      <c r="AO163" s="215">
        <v>3051100</v>
      </c>
      <c r="AP163" s="219">
        <v>0</v>
      </c>
      <c r="AQ163" s="219">
        <v>0</v>
      </c>
      <c r="AR163" s="219">
        <v>0</v>
      </c>
      <c r="AS163" s="219">
        <f t="shared" si="36"/>
        <v>0</v>
      </c>
      <c r="AT163" s="216">
        <v>0</v>
      </c>
      <c r="AU163" s="216">
        <v>0</v>
      </c>
      <c r="AV163" s="216">
        <v>0</v>
      </c>
      <c r="AW163" s="216">
        <v>0</v>
      </c>
      <c r="AX163" s="219">
        <f t="shared" si="37"/>
        <v>0</v>
      </c>
      <c r="AY163" s="219">
        <v>0</v>
      </c>
      <c r="AZ163" s="219">
        <v>0</v>
      </c>
      <c r="BA163" s="219">
        <v>0</v>
      </c>
      <c r="BB163" s="219">
        <v>0</v>
      </c>
      <c r="BC163" s="219">
        <v>0</v>
      </c>
      <c r="BD163" s="219">
        <v>0</v>
      </c>
      <c r="BE163" s="216">
        <v>0</v>
      </c>
    </row>
    <row r="164" ht="20.1" customHeight="1" spans="1:57">
      <c r="A164" s="211">
        <v>157</v>
      </c>
      <c r="B164" s="224" t="s">
        <v>48</v>
      </c>
      <c r="C164" s="224" t="s">
        <v>49</v>
      </c>
      <c r="D164" s="225">
        <v>2018</v>
      </c>
      <c r="E164" s="213" t="s">
        <v>215</v>
      </c>
      <c r="F164" s="212" t="s">
        <v>51</v>
      </c>
      <c r="G164" s="212" t="s">
        <v>52</v>
      </c>
      <c r="H164" s="214">
        <f t="shared" si="26"/>
        <v>982000</v>
      </c>
      <c r="I164" s="215">
        <f t="shared" si="27"/>
        <v>982000</v>
      </c>
      <c r="J164" s="216">
        <f t="shared" si="28"/>
        <v>0</v>
      </c>
      <c r="K164" s="217">
        <v>0</v>
      </c>
      <c r="L164" s="216">
        <v>0</v>
      </c>
      <c r="M164" s="218">
        <v>0</v>
      </c>
      <c r="N164" s="217">
        <v>0</v>
      </c>
      <c r="O164" s="216">
        <f t="shared" si="29"/>
        <v>982000</v>
      </c>
      <c r="P164" s="215">
        <v>982000</v>
      </c>
      <c r="Q164" s="215">
        <v>0</v>
      </c>
      <c r="R164" s="215">
        <v>0</v>
      </c>
      <c r="S164" s="218">
        <v>0</v>
      </c>
      <c r="T164" s="216">
        <f t="shared" si="30"/>
        <v>0</v>
      </c>
      <c r="U164" s="216">
        <v>0</v>
      </c>
      <c r="V164" s="216">
        <v>0</v>
      </c>
      <c r="W164" s="216">
        <v>0</v>
      </c>
      <c r="X164" s="216">
        <v>0</v>
      </c>
      <c r="Y164" s="219">
        <f t="shared" si="31"/>
        <v>0</v>
      </c>
      <c r="Z164" s="219">
        <v>0</v>
      </c>
      <c r="AA164" s="219">
        <v>0</v>
      </c>
      <c r="AB164" s="219">
        <v>0</v>
      </c>
      <c r="AC164" s="219">
        <v>0</v>
      </c>
      <c r="AD164" s="219">
        <v>0</v>
      </c>
      <c r="AE164" s="219">
        <v>0</v>
      </c>
      <c r="AF164" s="216">
        <v>0</v>
      </c>
      <c r="AG164" s="220">
        <f t="shared" si="32"/>
        <v>982000</v>
      </c>
      <c r="AH164" s="215">
        <f t="shared" si="33"/>
        <v>982000</v>
      </c>
      <c r="AI164" s="219">
        <f t="shared" si="34"/>
        <v>0</v>
      </c>
      <c r="AJ164" s="219">
        <v>0</v>
      </c>
      <c r="AK164" s="219">
        <v>0</v>
      </c>
      <c r="AL164" s="219">
        <v>0</v>
      </c>
      <c r="AM164" s="219">
        <v>0</v>
      </c>
      <c r="AN164" s="219">
        <f t="shared" si="35"/>
        <v>982000</v>
      </c>
      <c r="AO164" s="215">
        <v>982000</v>
      </c>
      <c r="AP164" s="219">
        <v>0</v>
      </c>
      <c r="AQ164" s="219">
        <v>0</v>
      </c>
      <c r="AR164" s="219">
        <v>0</v>
      </c>
      <c r="AS164" s="219">
        <f t="shared" si="36"/>
        <v>0</v>
      </c>
      <c r="AT164" s="216">
        <v>0</v>
      </c>
      <c r="AU164" s="216">
        <v>0</v>
      </c>
      <c r="AV164" s="216">
        <v>0</v>
      </c>
      <c r="AW164" s="216">
        <v>0</v>
      </c>
      <c r="AX164" s="219">
        <f t="shared" si="37"/>
        <v>0</v>
      </c>
      <c r="AY164" s="219">
        <v>0</v>
      </c>
      <c r="AZ164" s="219">
        <v>0</v>
      </c>
      <c r="BA164" s="219">
        <v>0</v>
      </c>
      <c r="BB164" s="219">
        <v>0</v>
      </c>
      <c r="BC164" s="219">
        <v>0</v>
      </c>
      <c r="BD164" s="219">
        <v>0</v>
      </c>
      <c r="BE164" s="216">
        <v>0</v>
      </c>
    </row>
    <row r="165" ht="20.1" customHeight="1" spans="1:57">
      <c r="A165" s="211">
        <v>158</v>
      </c>
      <c r="B165" s="224" t="s">
        <v>48</v>
      </c>
      <c r="C165" s="224" t="s">
        <v>49</v>
      </c>
      <c r="D165" s="225">
        <v>2018</v>
      </c>
      <c r="E165" s="213" t="s">
        <v>216</v>
      </c>
      <c r="F165" s="212" t="s">
        <v>51</v>
      </c>
      <c r="G165" s="212" t="s">
        <v>52</v>
      </c>
      <c r="H165" s="214">
        <f t="shared" si="26"/>
        <v>580900</v>
      </c>
      <c r="I165" s="215">
        <f t="shared" si="27"/>
        <v>580900</v>
      </c>
      <c r="J165" s="216">
        <f t="shared" si="28"/>
        <v>0</v>
      </c>
      <c r="K165" s="217">
        <v>0</v>
      </c>
      <c r="L165" s="216">
        <v>0</v>
      </c>
      <c r="M165" s="218">
        <v>0</v>
      </c>
      <c r="N165" s="217">
        <v>0</v>
      </c>
      <c r="O165" s="216">
        <f t="shared" si="29"/>
        <v>580900</v>
      </c>
      <c r="P165" s="215">
        <v>580900</v>
      </c>
      <c r="Q165" s="215">
        <v>0</v>
      </c>
      <c r="R165" s="215">
        <v>0</v>
      </c>
      <c r="S165" s="218">
        <v>0</v>
      </c>
      <c r="T165" s="216">
        <f t="shared" si="30"/>
        <v>0</v>
      </c>
      <c r="U165" s="216">
        <v>0</v>
      </c>
      <c r="V165" s="216">
        <v>0</v>
      </c>
      <c r="W165" s="216">
        <v>0</v>
      </c>
      <c r="X165" s="216">
        <v>0</v>
      </c>
      <c r="Y165" s="219">
        <f t="shared" si="31"/>
        <v>0</v>
      </c>
      <c r="Z165" s="219">
        <v>0</v>
      </c>
      <c r="AA165" s="219">
        <v>0</v>
      </c>
      <c r="AB165" s="219">
        <v>0</v>
      </c>
      <c r="AC165" s="219">
        <v>0</v>
      </c>
      <c r="AD165" s="219">
        <v>0</v>
      </c>
      <c r="AE165" s="219">
        <v>0</v>
      </c>
      <c r="AF165" s="216">
        <v>0</v>
      </c>
      <c r="AG165" s="220">
        <f t="shared" si="32"/>
        <v>580900</v>
      </c>
      <c r="AH165" s="215">
        <f t="shared" si="33"/>
        <v>580900</v>
      </c>
      <c r="AI165" s="219">
        <f t="shared" si="34"/>
        <v>0</v>
      </c>
      <c r="AJ165" s="219">
        <v>0</v>
      </c>
      <c r="AK165" s="219">
        <v>0</v>
      </c>
      <c r="AL165" s="219">
        <v>0</v>
      </c>
      <c r="AM165" s="219">
        <v>0</v>
      </c>
      <c r="AN165" s="219">
        <f t="shared" si="35"/>
        <v>580900</v>
      </c>
      <c r="AO165" s="215">
        <v>580900</v>
      </c>
      <c r="AP165" s="219">
        <v>0</v>
      </c>
      <c r="AQ165" s="219">
        <v>0</v>
      </c>
      <c r="AR165" s="219">
        <v>0</v>
      </c>
      <c r="AS165" s="219">
        <f t="shared" si="36"/>
        <v>0</v>
      </c>
      <c r="AT165" s="216">
        <v>0</v>
      </c>
      <c r="AU165" s="216">
        <v>0</v>
      </c>
      <c r="AV165" s="216">
        <v>0</v>
      </c>
      <c r="AW165" s="216">
        <v>0</v>
      </c>
      <c r="AX165" s="219">
        <f t="shared" si="37"/>
        <v>0</v>
      </c>
      <c r="AY165" s="219">
        <v>0</v>
      </c>
      <c r="AZ165" s="219">
        <v>0</v>
      </c>
      <c r="BA165" s="219">
        <v>0</v>
      </c>
      <c r="BB165" s="219">
        <v>0</v>
      </c>
      <c r="BC165" s="219">
        <v>0</v>
      </c>
      <c r="BD165" s="219">
        <v>0</v>
      </c>
      <c r="BE165" s="216">
        <v>0</v>
      </c>
    </row>
    <row r="166" ht="20.1" customHeight="1" spans="1:57">
      <c r="A166" s="211">
        <v>159</v>
      </c>
      <c r="B166" s="224" t="s">
        <v>48</v>
      </c>
      <c r="C166" s="224" t="s">
        <v>49</v>
      </c>
      <c r="D166" s="225">
        <v>2018</v>
      </c>
      <c r="E166" s="213" t="s">
        <v>217</v>
      </c>
      <c r="F166" s="212" t="s">
        <v>51</v>
      </c>
      <c r="G166" s="212" t="s">
        <v>52</v>
      </c>
      <c r="H166" s="214">
        <f t="shared" si="26"/>
        <v>1441900</v>
      </c>
      <c r="I166" s="215">
        <f t="shared" si="27"/>
        <v>1441900</v>
      </c>
      <c r="J166" s="216">
        <f t="shared" si="28"/>
        <v>0</v>
      </c>
      <c r="K166" s="217">
        <v>0</v>
      </c>
      <c r="L166" s="216">
        <v>0</v>
      </c>
      <c r="M166" s="218">
        <v>0</v>
      </c>
      <c r="N166" s="217">
        <v>0</v>
      </c>
      <c r="O166" s="216">
        <f t="shared" si="29"/>
        <v>1441900</v>
      </c>
      <c r="P166" s="215">
        <v>1441900</v>
      </c>
      <c r="Q166" s="215">
        <v>0</v>
      </c>
      <c r="R166" s="215">
        <v>0</v>
      </c>
      <c r="S166" s="218">
        <v>0</v>
      </c>
      <c r="T166" s="216">
        <f t="shared" si="30"/>
        <v>0</v>
      </c>
      <c r="U166" s="216">
        <v>0</v>
      </c>
      <c r="V166" s="216">
        <v>0</v>
      </c>
      <c r="W166" s="216">
        <v>0</v>
      </c>
      <c r="X166" s="216">
        <v>0</v>
      </c>
      <c r="Y166" s="219">
        <f t="shared" si="31"/>
        <v>0</v>
      </c>
      <c r="Z166" s="219">
        <v>0</v>
      </c>
      <c r="AA166" s="219">
        <v>0</v>
      </c>
      <c r="AB166" s="219">
        <v>0</v>
      </c>
      <c r="AC166" s="219">
        <v>0</v>
      </c>
      <c r="AD166" s="219">
        <v>0</v>
      </c>
      <c r="AE166" s="219">
        <v>0</v>
      </c>
      <c r="AF166" s="216">
        <v>0</v>
      </c>
      <c r="AG166" s="220">
        <f t="shared" si="32"/>
        <v>1441900</v>
      </c>
      <c r="AH166" s="215">
        <f t="shared" si="33"/>
        <v>1441900</v>
      </c>
      <c r="AI166" s="219">
        <f t="shared" si="34"/>
        <v>0</v>
      </c>
      <c r="AJ166" s="219">
        <v>0</v>
      </c>
      <c r="AK166" s="219">
        <v>0</v>
      </c>
      <c r="AL166" s="219">
        <v>0</v>
      </c>
      <c r="AM166" s="219">
        <v>0</v>
      </c>
      <c r="AN166" s="219">
        <f t="shared" si="35"/>
        <v>1441900</v>
      </c>
      <c r="AO166" s="215">
        <v>1441900</v>
      </c>
      <c r="AP166" s="219">
        <v>0</v>
      </c>
      <c r="AQ166" s="219">
        <v>0</v>
      </c>
      <c r="AR166" s="219">
        <v>0</v>
      </c>
      <c r="AS166" s="219">
        <f t="shared" si="36"/>
        <v>0</v>
      </c>
      <c r="AT166" s="216">
        <v>0</v>
      </c>
      <c r="AU166" s="216">
        <v>0</v>
      </c>
      <c r="AV166" s="216">
        <v>0</v>
      </c>
      <c r="AW166" s="216">
        <v>0</v>
      </c>
      <c r="AX166" s="219">
        <f t="shared" si="37"/>
        <v>0</v>
      </c>
      <c r="AY166" s="219">
        <v>0</v>
      </c>
      <c r="AZ166" s="219">
        <v>0</v>
      </c>
      <c r="BA166" s="219">
        <v>0</v>
      </c>
      <c r="BB166" s="219">
        <v>0</v>
      </c>
      <c r="BC166" s="219">
        <v>0</v>
      </c>
      <c r="BD166" s="219">
        <v>0</v>
      </c>
      <c r="BE166" s="216">
        <v>0</v>
      </c>
    </row>
    <row r="167" ht="20.1" customHeight="1" spans="1:57">
      <c r="A167" s="211">
        <v>160</v>
      </c>
      <c r="B167" s="224" t="s">
        <v>48</v>
      </c>
      <c r="C167" s="224" t="s">
        <v>49</v>
      </c>
      <c r="D167" s="225">
        <v>2018</v>
      </c>
      <c r="E167" s="213" t="s">
        <v>218</v>
      </c>
      <c r="F167" s="212" t="s">
        <v>51</v>
      </c>
      <c r="G167" s="212" t="s">
        <v>52</v>
      </c>
      <c r="H167" s="214">
        <f t="shared" si="26"/>
        <v>265900</v>
      </c>
      <c r="I167" s="215">
        <f t="shared" si="27"/>
        <v>265900</v>
      </c>
      <c r="J167" s="216">
        <f t="shared" si="28"/>
        <v>0</v>
      </c>
      <c r="K167" s="217">
        <v>0</v>
      </c>
      <c r="L167" s="216">
        <v>0</v>
      </c>
      <c r="M167" s="218">
        <v>0</v>
      </c>
      <c r="N167" s="217">
        <v>0</v>
      </c>
      <c r="O167" s="216">
        <f t="shared" si="29"/>
        <v>265900</v>
      </c>
      <c r="P167" s="215">
        <v>265900</v>
      </c>
      <c r="Q167" s="215">
        <v>0</v>
      </c>
      <c r="R167" s="215">
        <v>0</v>
      </c>
      <c r="S167" s="218">
        <v>0</v>
      </c>
      <c r="T167" s="216">
        <f t="shared" si="30"/>
        <v>0</v>
      </c>
      <c r="U167" s="216">
        <v>0</v>
      </c>
      <c r="V167" s="216">
        <v>0</v>
      </c>
      <c r="W167" s="216">
        <v>0</v>
      </c>
      <c r="X167" s="216">
        <v>0</v>
      </c>
      <c r="Y167" s="219">
        <f t="shared" si="31"/>
        <v>0</v>
      </c>
      <c r="Z167" s="219">
        <v>0</v>
      </c>
      <c r="AA167" s="219">
        <v>0</v>
      </c>
      <c r="AB167" s="219">
        <v>0</v>
      </c>
      <c r="AC167" s="219">
        <v>0</v>
      </c>
      <c r="AD167" s="219">
        <v>0</v>
      </c>
      <c r="AE167" s="219">
        <v>0</v>
      </c>
      <c r="AF167" s="216">
        <v>0</v>
      </c>
      <c r="AG167" s="220">
        <f t="shared" si="32"/>
        <v>265900</v>
      </c>
      <c r="AH167" s="215">
        <f t="shared" si="33"/>
        <v>265900</v>
      </c>
      <c r="AI167" s="219">
        <f t="shared" si="34"/>
        <v>0</v>
      </c>
      <c r="AJ167" s="219">
        <v>0</v>
      </c>
      <c r="AK167" s="219">
        <v>0</v>
      </c>
      <c r="AL167" s="219">
        <v>0</v>
      </c>
      <c r="AM167" s="219">
        <v>0</v>
      </c>
      <c r="AN167" s="219">
        <f t="shared" si="35"/>
        <v>265900</v>
      </c>
      <c r="AO167" s="215">
        <v>265900</v>
      </c>
      <c r="AP167" s="219">
        <v>0</v>
      </c>
      <c r="AQ167" s="219">
        <v>0</v>
      </c>
      <c r="AR167" s="219">
        <v>0</v>
      </c>
      <c r="AS167" s="219">
        <f t="shared" si="36"/>
        <v>0</v>
      </c>
      <c r="AT167" s="216">
        <v>0</v>
      </c>
      <c r="AU167" s="216">
        <v>0</v>
      </c>
      <c r="AV167" s="216">
        <v>0</v>
      </c>
      <c r="AW167" s="216">
        <v>0</v>
      </c>
      <c r="AX167" s="219">
        <f t="shared" si="37"/>
        <v>0</v>
      </c>
      <c r="AY167" s="219">
        <v>0</v>
      </c>
      <c r="AZ167" s="219">
        <v>0</v>
      </c>
      <c r="BA167" s="219">
        <v>0</v>
      </c>
      <c r="BB167" s="219">
        <v>0</v>
      </c>
      <c r="BC167" s="219">
        <v>0</v>
      </c>
      <c r="BD167" s="219">
        <v>0</v>
      </c>
      <c r="BE167" s="216">
        <v>0</v>
      </c>
    </row>
    <row r="168" ht="20.1" customHeight="1" spans="1:57">
      <c r="A168" s="211">
        <v>161</v>
      </c>
      <c r="B168" s="224" t="s">
        <v>48</v>
      </c>
      <c r="C168" s="224" t="s">
        <v>49</v>
      </c>
      <c r="D168" s="225">
        <v>2018</v>
      </c>
      <c r="E168" s="213" t="s">
        <v>219</v>
      </c>
      <c r="F168" s="212" t="s">
        <v>51</v>
      </c>
      <c r="G168" s="212" t="s">
        <v>52</v>
      </c>
      <c r="H168" s="214">
        <f t="shared" si="26"/>
        <v>20000000</v>
      </c>
      <c r="I168" s="215">
        <f t="shared" si="27"/>
        <v>20000000</v>
      </c>
      <c r="J168" s="216">
        <f t="shared" si="28"/>
        <v>0</v>
      </c>
      <c r="K168" s="217">
        <v>0</v>
      </c>
      <c r="L168" s="216">
        <v>0</v>
      </c>
      <c r="M168" s="218">
        <v>0</v>
      </c>
      <c r="N168" s="217">
        <v>0</v>
      </c>
      <c r="O168" s="216">
        <f t="shared" si="29"/>
        <v>20000000</v>
      </c>
      <c r="P168" s="215">
        <v>0</v>
      </c>
      <c r="Q168" s="215">
        <v>20000000</v>
      </c>
      <c r="R168" s="215">
        <v>0</v>
      </c>
      <c r="S168" s="218">
        <v>0</v>
      </c>
      <c r="T168" s="216">
        <f t="shared" si="30"/>
        <v>0</v>
      </c>
      <c r="U168" s="216">
        <v>0</v>
      </c>
      <c r="V168" s="216">
        <v>0</v>
      </c>
      <c r="W168" s="216">
        <v>0</v>
      </c>
      <c r="X168" s="216">
        <v>0</v>
      </c>
      <c r="Y168" s="219">
        <f t="shared" si="31"/>
        <v>0</v>
      </c>
      <c r="Z168" s="219">
        <v>0</v>
      </c>
      <c r="AA168" s="219">
        <v>0</v>
      </c>
      <c r="AB168" s="219">
        <v>0</v>
      </c>
      <c r="AC168" s="219">
        <v>0</v>
      </c>
      <c r="AD168" s="219">
        <v>0</v>
      </c>
      <c r="AE168" s="219">
        <v>0</v>
      </c>
      <c r="AF168" s="216">
        <v>0</v>
      </c>
      <c r="AG168" s="220">
        <f t="shared" si="32"/>
        <v>20000000</v>
      </c>
      <c r="AH168" s="215">
        <f t="shared" si="33"/>
        <v>20000000</v>
      </c>
      <c r="AI168" s="219">
        <f t="shared" si="34"/>
        <v>0</v>
      </c>
      <c r="AJ168" s="219">
        <v>0</v>
      </c>
      <c r="AK168" s="219">
        <v>0</v>
      </c>
      <c r="AL168" s="219">
        <v>0</v>
      </c>
      <c r="AM168" s="219">
        <v>0</v>
      </c>
      <c r="AN168" s="219">
        <f t="shared" si="35"/>
        <v>20000000</v>
      </c>
      <c r="AO168" s="215">
        <v>0</v>
      </c>
      <c r="AP168" s="219">
        <v>20000000</v>
      </c>
      <c r="AQ168" s="219">
        <v>0</v>
      </c>
      <c r="AR168" s="219">
        <v>0</v>
      </c>
      <c r="AS168" s="219">
        <f t="shared" si="36"/>
        <v>0</v>
      </c>
      <c r="AT168" s="216">
        <v>0</v>
      </c>
      <c r="AU168" s="216">
        <v>0</v>
      </c>
      <c r="AV168" s="216">
        <v>0</v>
      </c>
      <c r="AW168" s="216">
        <v>0</v>
      </c>
      <c r="AX168" s="219">
        <f t="shared" si="37"/>
        <v>0</v>
      </c>
      <c r="AY168" s="219">
        <v>0</v>
      </c>
      <c r="AZ168" s="219">
        <v>0</v>
      </c>
      <c r="BA168" s="219">
        <v>0</v>
      </c>
      <c r="BB168" s="219">
        <v>0</v>
      </c>
      <c r="BC168" s="219">
        <v>0</v>
      </c>
      <c r="BD168" s="219">
        <v>0</v>
      </c>
      <c r="BE168" s="216">
        <v>0</v>
      </c>
    </row>
    <row r="169" ht="20.1" customHeight="1" spans="1:57">
      <c r="A169" s="211">
        <v>162</v>
      </c>
      <c r="B169" s="224" t="s">
        <v>48</v>
      </c>
      <c r="C169" s="224" t="s">
        <v>49</v>
      </c>
      <c r="D169" s="225">
        <v>2018</v>
      </c>
      <c r="E169" s="213" t="s">
        <v>220</v>
      </c>
      <c r="F169" s="212" t="s">
        <v>51</v>
      </c>
      <c r="G169" s="229" t="s">
        <v>52</v>
      </c>
      <c r="H169" s="214">
        <f t="shared" si="26"/>
        <v>1500000</v>
      </c>
      <c r="I169" s="215">
        <f t="shared" si="27"/>
        <v>0</v>
      </c>
      <c r="J169" s="216">
        <f t="shared" si="28"/>
        <v>0</v>
      </c>
      <c r="K169" s="217">
        <v>0</v>
      </c>
      <c r="L169" s="216">
        <v>0</v>
      </c>
      <c r="M169" s="218">
        <v>0</v>
      </c>
      <c r="N169" s="217">
        <v>0</v>
      </c>
      <c r="O169" s="216">
        <f t="shared" si="29"/>
        <v>0</v>
      </c>
      <c r="P169" s="217">
        <v>0</v>
      </c>
      <c r="Q169" s="215">
        <v>0</v>
      </c>
      <c r="R169" s="215">
        <v>0</v>
      </c>
      <c r="S169" s="218">
        <v>0</v>
      </c>
      <c r="T169" s="216">
        <f t="shared" si="30"/>
        <v>0</v>
      </c>
      <c r="U169" s="217">
        <v>0</v>
      </c>
      <c r="V169" s="217">
        <v>0</v>
      </c>
      <c r="W169" s="217">
        <v>0</v>
      </c>
      <c r="X169" s="217">
        <v>0</v>
      </c>
      <c r="Y169" s="219">
        <f t="shared" si="31"/>
        <v>0</v>
      </c>
      <c r="Z169" s="219">
        <v>0</v>
      </c>
      <c r="AA169" s="219">
        <v>0</v>
      </c>
      <c r="AB169" s="219">
        <v>0</v>
      </c>
      <c r="AC169" s="219">
        <v>0</v>
      </c>
      <c r="AD169" s="219">
        <v>0</v>
      </c>
      <c r="AE169" s="219">
        <v>0</v>
      </c>
      <c r="AF169" s="216">
        <v>1500000</v>
      </c>
      <c r="AG169" s="220">
        <f t="shared" si="32"/>
        <v>1500000</v>
      </c>
      <c r="AH169" s="215">
        <f t="shared" si="33"/>
        <v>0</v>
      </c>
      <c r="AI169" s="219">
        <f t="shared" si="34"/>
        <v>0</v>
      </c>
      <c r="AJ169" s="219">
        <v>0</v>
      </c>
      <c r="AK169" s="219">
        <v>0</v>
      </c>
      <c r="AL169" s="219">
        <v>0</v>
      </c>
      <c r="AM169" s="219">
        <v>0</v>
      </c>
      <c r="AN169" s="219">
        <f t="shared" si="35"/>
        <v>0</v>
      </c>
      <c r="AO169" s="217">
        <v>0</v>
      </c>
      <c r="AP169" s="215">
        <v>0</v>
      </c>
      <c r="AQ169" s="215">
        <v>0</v>
      </c>
      <c r="AR169" s="215">
        <v>0</v>
      </c>
      <c r="AS169" s="219">
        <f t="shared" si="36"/>
        <v>0</v>
      </c>
      <c r="AT169" s="217">
        <v>0</v>
      </c>
      <c r="AU169" s="217">
        <v>0</v>
      </c>
      <c r="AV169" s="217">
        <v>0</v>
      </c>
      <c r="AW169" s="217">
        <v>0</v>
      </c>
      <c r="AX169" s="219">
        <f t="shared" si="37"/>
        <v>0</v>
      </c>
      <c r="AY169" s="219">
        <v>0</v>
      </c>
      <c r="AZ169" s="219">
        <v>0</v>
      </c>
      <c r="BA169" s="219">
        <v>0</v>
      </c>
      <c r="BB169" s="219">
        <v>0</v>
      </c>
      <c r="BC169" s="219">
        <v>0</v>
      </c>
      <c r="BD169" s="219">
        <v>0</v>
      </c>
      <c r="BE169" s="216">
        <v>1500000</v>
      </c>
    </row>
    <row r="170" ht="20.1" customHeight="1" spans="1:57">
      <c r="A170" s="211">
        <v>163</v>
      </c>
      <c r="B170" s="224" t="s">
        <v>48</v>
      </c>
      <c r="C170" s="224" t="s">
        <v>49</v>
      </c>
      <c r="D170" s="225">
        <v>2018</v>
      </c>
      <c r="E170" s="213" t="s">
        <v>221</v>
      </c>
      <c r="F170" s="212" t="s">
        <v>51</v>
      </c>
      <c r="G170" s="212" t="s">
        <v>51</v>
      </c>
      <c r="H170" s="214">
        <f t="shared" si="26"/>
        <v>52000000</v>
      </c>
      <c r="I170" s="215">
        <f t="shared" si="27"/>
        <v>20000000</v>
      </c>
      <c r="J170" s="216">
        <f t="shared" si="28"/>
        <v>0</v>
      </c>
      <c r="K170" s="217">
        <v>0</v>
      </c>
      <c r="L170" s="216">
        <v>0</v>
      </c>
      <c r="M170" s="218">
        <v>0</v>
      </c>
      <c r="N170" s="217">
        <v>0</v>
      </c>
      <c r="O170" s="216">
        <f t="shared" si="29"/>
        <v>20000000</v>
      </c>
      <c r="P170" s="217">
        <v>20000000</v>
      </c>
      <c r="Q170" s="215">
        <v>0</v>
      </c>
      <c r="R170" s="215">
        <v>0</v>
      </c>
      <c r="S170" s="218">
        <v>0</v>
      </c>
      <c r="T170" s="216">
        <f t="shared" si="30"/>
        <v>0</v>
      </c>
      <c r="U170" s="217">
        <v>0</v>
      </c>
      <c r="V170" s="217">
        <v>0</v>
      </c>
      <c r="W170" s="217">
        <v>0</v>
      </c>
      <c r="X170" s="217">
        <v>0</v>
      </c>
      <c r="Y170" s="219">
        <f t="shared" si="31"/>
        <v>0</v>
      </c>
      <c r="Z170" s="219">
        <v>0</v>
      </c>
      <c r="AA170" s="219">
        <v>0</v>
      </c>
      <c r="AB170" s="219">
        <v>0</v>
      </c>
      <c r="AC170" s="219">
        <v>0</v>
      </c>
      <c r="AD170" s="219">
        <v>0</v>
      </c>
      <c r="AE170" s="219">
        <v>0</v>
      </c>
      <c r="AF170" s="216">
        <v>32000000</v>
      </c>
      <c r="AG170" s="220">
        <f t="shared" si="32"/>
        <v>52000000</v>
      </c>
      <c r="AH170" s="215">
        <f t="shared" si="33"/>
        <v>20000000</v>
      </c>
      <c r="AI170" s="219">
        <f t="shared" si="34"/>
        <v>0</v>
      </c>
      <c r="AJ170" s="234">
        <v>0</v>
      </c>
      <c r="AK170" s="219">
        <v>0</v>
      </c>
      <c r="AL170" s="219">
        <v>0</v>
      </c>
      <c r="AM170" s="219">
        <v>0</v>
      </c>
      <c r="AN170" s="219">
        <f t="shared" si="35"/>
        <v>20000000</v>
      </c>
      <c r="AO170" s="219">
        <v>20000000</v>
      </c>
      <c r="AP170" s="219">
        <v>0</v>
      </c>
      <c r="AQ170" s="219">
        <v>0</v>
      </c>
      <c r="AR170" s="219">
        <v>0</v>
      </c>
      <c r="AS170" s="219">
        <f t="shared" si="36"/>
        <v>0</v>
      </c>
      <c r="AT170" s="219">
        <v>0</v>
      </c>
      <c r="AU170" s="219">
        <v>0</v>
      </c>
      <c r="AV170" s="219">
        <v>0</v>
      </c>
      <c r="AW170" s="219">
        <v>0</v>
      </c>
      <c r="AX170" s="219">
        <f t="shared" si="37"/>
        <v>0</v>
      </c>
      <c r="AY170" s="219">
        <v>0</v>
      </c>
      <c r="AZ170" s="219">
        <v>0</v>
      </c>
      <c r="BA170" s="219">
        <v>0</v>
      </c>
      <c r="BB170" s="219">
        <v>0</v>
      </c>
      <c r="BC170" s="219">
        <v>0</v>
      </c>
      <c r="BD170" s="219">
        <v>0</v>
      </c>
      <c r="BE170" s="219">
        <v>32000000</v>
      </c>
    </row>
    <row r="171" ht="20.1" customHeight="1" spans="1:57">
      <c r="A171" s="211">
        <v>164</v>
      </c>
      <c r="B171" s="224" t="s">
        <v>48</v>
      </c>
      <c r="C171" s="224" t="s">
        <v>49</v>
      </c>
      <c r="D171" s="225">
        <v>2018</v>
      </c>
      <c r="E171" s="213" t="s">
        <v>222</v>
      </c>
      <c r="F171" s="212" t="s">
        <v>51</v>
      </c>
      <c r="G171" s="212" t="s">
        <v>52</v>
      </c>
      <c r="H171" s="214">
        <f t="shared" si="26"/>
        <v>1000000</v>
      </c>
      <c r="I171" s="215">
        <f t="shared" si="27"/>
        <v>1000000</v>
      </c>
      <c r="J171" s="216">
        <f t="shared" si="28"/>
        <v>0</v>
      </c>
      <c r="K171" s="217">
        <v>0</v>
      </c>
      <c r="L171" s="216">
        <v>0</v>
      </c>
      <c r="M171" s="218">
        <v>0</v>
      </c>
      <c r="N171" s="217">
        <v>0</v>
      </c>
      <c r="O171" s="216">
        <f t="shared" si="29"/>
        <v>1000000</v>
      </c>
      <c r="P171" s="217">
        <v>1000000</v>
      </c>
      <c r="Q171" s="215">
        <v>0</v>
      </c>
      <c r="R171" s="215">
        <v>0</v>
      </c>
      <c r="S171" s="218">
        <v>0</v>
      </c>
      <c r="T171" s="216">
        <f t="shared" si="30"/>
        <v>0</v>
      </c>
      <c r="U171" s="217">
        <v>0</v>
      </c>
      <c r="V171" s="217">
        <v>0</v>
      </c>
      <c r="W171" s="217">
        <v>0</v>
      </c>
      <c r="X171" s="217">
        <v>0</v>
      </c>
      <c r="Y171" s="219">
        <f t="shared" si="31"/>
        <v>0</v>
      </c>
      <c r="Z171" s="219">
        <v>0</v>
      </c>
      <c r="AA171" s="219">
        <v>0</v>
      </c>
      <c r="AB171" s="219">
        <v>0</v>
      </c>
      <c r="AC171" s="219">
        <v>0</v>
      </c>
      <c r="AD171" s="219">
        <v>0</v>
      </c>
      <c r="AE171" s="219">
        <v>0</v>
      </c>
      <c r="AF171" s="216">
        <v>0</v>
      </c>
      <c r="AG171" s="220">
        <f t="shared" si="32"/>
        <v>1000000</v>
      </c>
      <c r="AH171" s="215">
        <f t="shared" si="33"/>
        <v>1000000</v>
      </c>
      <c r="AI171" s="219">
        <f t="shared" si="34"/>
        <v>0</v>
      </c>
      <c r="AJ171" s="219">
        <v>0</v>
      </c>
      <c r="AK171" s="219">
        <v>0</v>
      </c>
      <c r="AL171" s="219">
        <v>0</v>
      </c>
      <c r="AM171" s="219">
        <v>0</v>
      </c>
      <c r="AN171" s="219">
        <f t="shared" si="35"/>
        <v>1000000</v>
      </c>
      <c r="AO171" s="217">
        <v>1000000</v>
      </c>
      <c r="AP171" s="215">
        <v>0</v>
      </c>
      <c r="AQ171" s="215">
        <v>0</v>
      </c>
      <c r="AR171" s="215">
        <v>0</v>
      </c>
      <c r="AS171" s="219">
        <f t="shared" si="36"/>
        <v>0</v>
      </c>
      <c r="AT171" s="217">
        <v>0</v>
      </c>
      <c r="AU171" s="217">
        <v>0</v>
      </c>
      <c r="AV171" s="217">
        <v>0</v>
      </c>
      <c r="AW171" s="217">
        <v>0</v>
      </c>
      <c r="AX171" s="219">
        <f t="shared" si="37"/>
        <v>0</v>
      </c>
      <c r="AY171" s="219">
        <v>0</v>
      </c>
      <c r="AZ171" s="219">
        <v>0</v>
      </c>
      <c r="BA171" s="219">
        <v>0</v>
      </c>
      <c r="BB171" s="219">
        <v>0</v>
      </c>
      <c r="BC171" s="219">
        <v>0</v>
      </c>
      <c r="BD171" s="219">
        <v>0</v>
      </c>
      <c r="BE171" s="216">
        <v>0</v>
      </c>
    </row>
    <row r="172" ht="20.1" customHeight="1" spans="1:57">
      <c r="A172" s="211">
        <v>165</v>
      </c>
      <c r="B172" s="224" t="s">
        <v>48</v>
      </c>
      <c r="C172" s="224" t="s">
        <v>49</v>
      </c>
      <c r="D172" s="225">
        <v>2018</v>
      </c>
      <c r="E172" s="213" t="s">
        <v>223</v>
      </c>
      <c r="F172" s="212" t="s">
        <v>51</v>
      </c>
      <c r="G172" s="212" t="s">
        <v>52</v>
      </c>
      <c r="H172" s="214">
        <f t="shared" si="26"/>
        <v>1000000</v>
      </c>
      <c r="I172" s="215">
        <f t="shared" si="27"/>
        <v>1000000</v>
      </c>
      <c r="J172" s="216">
        <f t="shared" si="28"/>
        <v>0</v>
      </c>
      <c r="K172" s="217">
        <v>0</v>
      </c>
      <c r="L172" s="216">
        <v>0</v>
      </c>
      <c r="M172" s="218">
        <v>0</v>
      </c>
      <c r="N172" s="217">
        <v>0</v>
      </c>
      <c r="O172" s="216">
        <f t="shared" si="29"/>
        <v>1000000</v>
      </c>
      <c r="P172" s="217">
        <v>1000000</v>
      </c>
      <c r="Q172" s="215">
        <v>0</v>
      </c>
      <c r="R172" s="215">
        <v>0</v>
      </c>
      <c r="S172" s="218">
        <v>0</v>
      </c>
      <c r="T172" s="216">
        <f t="shared" si="30"/>
        <v>0</v>
      </c>
      <c r="U172" s="217">
        <v>0</v>
      </c>
      <c r="V172" s="217">
        <v>0</v>
      </c>
      <c r="W172" s="217">
        <v>0</v>
      </c>
      <c r="X172" s="217">
        <v>0</v>
      </c>
      <c r="Y172" s="219">
        <f t="shared" si="31"/>
        <v>0</v>
      </c>
      <c r="Z172" s="219">
        <v>0</v>
      </c>
      <c r="AA172" s="219">
        <v>0</v>
      </c>
      <c r="AB172" s="219">
        <v>0</v>
      </c>
      <c r="AC172" s="219">
        <v>0</v>
      </c>
      <c r="AD172" s="219">
        <v>0</v>
      </c>
      <c r="AE172" s="219">
        <v>0</v>
      </c>
      <c r="AF172" s="216">
        <v>0</v>
      </c>
      <c r="AG172" s="220">
        <f t="shared" si="32"/>
        <v>1000000</v>
      </c>
      <c r="AH172" s="215">
        <f t="shared" si="33"/>
        <v>1000000</v>
      </c>
      <c r="AI172" s="219">
        <f t="shared" si="34"/>
        <v>0</v>
      </c>
      <c r="AJ172" s="219">
        <v>0</v>
      </c>
      <c r="AK172" s="219">
        <v>0</v>
      </c>
      <c r="AL172" s="219">
        <v>0</v>
      </c>
      <c r="AM172" s="219">
        <v>0</v>
      </c>
      <c r="AN172" s="219">
        <f t="shared" si="35"/>
        <v>1000000</v>
      </c>
      <c r="AO172" s="217">
        <v>1000000</v>
      </c>
      <c r="AP172" s="215">
        <v>0</v>
      </c>
      <c r="AQ172" s="215">
        <v>0</v>
      </c>
      <c r="AR172" s="215">
        <v>0</v>
      </c>
      <c r="AS172" s="219">
        <f t="shared" si="36"/>
        <v>0</v>
      </c>
      <c r="AT172" s="217">
        <v>0</v>
      </c>
      <c r="AU172" s="217">
        <v>0</v>
      </c>
      <c r="AV172" s="217">
        <v>0</v>
      </c>
      <c r="AW172" s="217">
        <v>0</v>
      </c>
      <c r="AX172" s="219">
        <f t="shared" si="37"/>
        <v>0</v>
      </c>
      <c r="AY172" s="219">
        <v>0</v>
      </c>
      <c r="AZ172" s="219">
        <v>0</v>
      </c>
      <c r="BA172" s="219">
        <v>0</v>
      </c>
      <c r="BB172" s="219">
        <v>0</v>
      </c>
      <c r="BC172" s="219">
        <v>0</v>
      </c>
      <c r="BD172" s="219">
        <v>0</v>
      </c>
      <c r="BE172" s="216">
        <v>0</v>
      </c>
    </row>
    <row r="173" ht="20.1" customHeight="1" spans="1:57">
      <c r="A173" s="211">
        <v>166</v>
      </c>
      <c r="B173" s="224" t="s">
        <v>48</v>
      </c>
      <c r="C173" s="224" t="s">
        <v>49</v>
      </c>
      <c r="D173" s="225">
        <v>2018</v>
      </c>
      <c r="E173" s="213" t="s">
        <v>224</v>
      </c>
      <c r="F173" s="212" t="s">
        <v>51</v>
      </c>
      <c r="G173" s="212" t="s">
        <v>52</v>
      </c>
      <c r="H173" s="214">
        <f t="shared" si="26"/>
        <v>1000000</v>
      </c>
      <c r="I173" s="215">
        <f t="shared" si="27"/>
        <v>1000000</v>
      </c>
      <c r="J173" s="216">
        <f t="shared" si="28"/>
        <v>0</v>
      </c>
      <c r="K173" s="217">
        <v>0</v>
      </c>
      <c r="L173" s="216">
        <v>0</v>
      </c>
      <c r="M173" s="218">
        <v>0</v>
      </c>
      <c r="N173" s="217">
        <v>0</v>
      </c>
      <c r="O173" s="216">
        <f t="shared" si="29"/>
        <v>1000000</v>
      </c>
      <c r="P173" s="217">
        <v>1000000</v>
      </c>
      <c r="Q173" s="215">
        <v>0</v>
      </c>
      <c r="R173" s="215">
        <v>0</v>
      </c>
      <c r="S173" s="218">
        <v>0</v>
      </c>
      <c r="T173" s="216">
        <f t="shared" si="30"/>
        <v>0</v>
      </c>
      <c r="U173" s="217">
        <v>0</v>
      </c>
      <c r="V173" s="217">
        <v>0</v>
      </c>
      <c r="W173" s="217">
        <v>0</v>
      </c>
      <c r="X173" s="217">
        <v>0</v>
      </c>
      <c r="Y173" s="219">
        <f t="shared" si="31"/>
        <v>0</v>
      </c>
      <c r="Z173" s="219">
        <v>0</v>
      </c>
      <c r="AA173" s="219">
        <v>0</v>
      </c>
      <c r="AB173" s="219">
        <v>0</v>
      </c>
      <c r="AC173" s="219">
        <v>0</v>
      </c>
      <c r="AD173" s="219">
        <v>0</v>
      </c>
      <c r="AE173" s="219">
        <v>0</v>
      </c>
      <c r="AF173" s="216">
        <v>0</v>
      </c>
      <c r="AG173" s="220">
        <f t="shared" si="32"/>
        <v>1000000</v>
      </c>
      <c r="AH173" s="215">
        <f t="shared" si="33"/>
        <v>1000000</v>
      </c>
      <c r="AI173" s="219">
        <f t="shared" si="34"/>
        <v>0</v>
      </c>
      <c r="AJ173" s="219">
        <v>0</v>
      </c>
      <c r="AK173" s="219">
        <v>0</v>
      </c>
      <c r="AL173" s="219">
        <v>0</v>
      </c>
      <c r="AM173" s="219">
        <v>0</v>
      </c>
      <c r="AN173" s="219">
        <f t="shared" si="35"/>
        <v>1000000</v>
      </c>
      <c r="AO173" s="217">
        <v>1000000</v>
      </c>
      <c r="AP173" s="215">
        <v>0</v>
      </c>
      <c r="AQ173" s="215">
        <v>0</v>
      </c>
      <c r="AR173" s="215">
        <v>0</v>
      </c>
      <c r="AS173" s="219">
        <f t="shared" si="36"/>
        <v>0</v>
      </c>
      <c r="AT173" s="217">
        <v>0</v>
      </c>
      <c r="AU173" s="217">
        <v>0</v>
      </c>
      <c r="AV173" s="217">
        <v>0</v>
      </c>
      <c r="AW173" s="217">
        <v>0</v>
      </c>
      <c r="AX173" s="219">
        <f t="shared" si="37"/>
        <v>0</v>
      </c>
      <c r="AY173" s="219">
        <v>0</v>
      </c>
      <c r="AZ173" s="219">
        <v>0</v>
      </c>
      <c r="BA173" s="219">
        <v>0</v>
      </c>
      <c r="BB173" s="219">
        <v>0</v>
      </c>
      <c r="BC173" s="219">
        <v>0</v>
      </c>
      <c r="BD173" s="219">
        <v>0</v>
      </c>
      <c r="BE173" s="216">
        <v>0</v>
      </c>
    </row>
    <row r="174" ht="20.1" customHeight="1" spans="1:57">
      <c r="A174" s="211">
        <v>167</v>
      </c>
      <c r="B174" s="224" t="s">
        <v>48</v>
      </c>
      <c r="C174" s="224" t="s">
        <v>49</v>
      </c>
      <c r="D174" s="225">
        <v>2018</v>
      </c>
      <c r="E174" s="213" t="s">
        <v>225</v>
      </c>
      <c r="F174" s="212" t="s">
        <v>51</v>
      </c>
      <c r="G174" s="212" t="s">
        <v>52</v>
      </c>
      <c r="H174" s="214">
        <f t="shared" si="26"/>
        <v>1000000</v>
      </c>
      <c r="I174" s="215">
        <f t="shared" si="27"/>
        <v>1000000</v>
      </c>
      <c r="J174" s="216">
        <f t="shared" si="28"/>
        <v>0</v>
      </c>
      <c r="K174" s="217">
        <v>0</v>
      </c>
      <c r="L174" s="216">
        <v>0</v>
      </c>
      <c r="M174" s="218">
        <v>0</v>
      </c>
      <c r="N174" s="217">
        <v>0</v>
      </c>
      <c r="O174" s="216">
        <f t="shared" si="29"/>
        <v>1000000</v>
      </c>
      <c r="P174" s="217">
        <v>1000000</v>
      </c>
      <c r="Q174" s="215">
        <v>0</v>
      </c>
      <c r="R174" s="215">
        <v>0</v>
      </c>
      <c r="S174" s="218">
        <v>0</v>
      </c>
      <c r="T174" s="216">
        <f t="shared" si="30"/>
        <v>0</v>
      </c>
      <c r="U174" s="217">
        <v>0</v>
      </c>
      <c r="V174" s="217">
        <v>0</v>
      </c>
      <c r="W174" s="217">
        <v>0</v>
      </c>
      <c r="X174" s="217">
        <v>0</v>
      </c>
      <c r="Y174" s="219">
        <f t="shared" si="31"/>
        <v>0</v>
      </c>
      <c r="Z174" s="219">
        <v>0</v>
      </c>
      <c r="AA174" s="219">
        <v>0</v>
      </c>
      <c r="AB174" s="219">
        <v>0</v>
      </c>
      <c r="AC174" s="219">
        <v>0</v>
      </c>
      <c r="AD174" s="219">
        <v>0</v>
      </c>
      <c r="AE174" s="219">
        <v>0</v>
      </c>
      <c r="AF174" s="216">
        <v>0</v>
      </c>
      <c r="AG174" s="220">
        <f t="shared" si="32"/>
        <v>1000000</v>
      </c>
      <c r="AH174" s="215">
        <f t="shared" si="33"/>
        <v>1000000</v>
      </c>
      <c r="AI174" s="219">
        <f t="shared" si="34"/>
        <v>0</v>
      </c>
      <c r="AJ174" s="219">
        <v>0</v>
      </c>
      <c r="AK174" s="219">
        <v>0</v>
      </c>
      <c r="AL174" s="219">
        <v>0</v>
      </c>
      <c r="AM174" s="219">
        <v>0</v>
      </c>
      <c r="AN174" s="219">
        <f t="shared" si="35"/>
        <v>1000000</v>
      </c>
      <c r="AO174" s="217">
        <v>1000000</v>
      </c>
      <c r="AP174" s="215">
        <v>0</v>
      </c>
      <c r="AQ174" s="215">
        <v>0</v>
      </c>
      <c r="AR174" s="215">
        <v>0</v>
      </c>
      <c r="AS174" s="219">
        <f t="shared" si="36"/>
        <v>0</v>
      </c>
      <c r="AT174" s="217">
        <v>0</v>
      </c>
      <c r="AU174" s="217">
        <v>0</v>
      </c>
      <c r="AV174" s="217">
        <v>0</v>
      </c>
      <c r="AW174" s="217">
        <v>0</v>
      </c>
      <c r="AX174" s="219">
        <f t="shared" si="37"/>
        <v>0</v>
      </c>
      <c r="AY174" s="219">
        <v>0</v>
      </c>
      <c r="AZ174" s="219">
        <v>0</v>
      </c>
      <c r="BA174" s="219">
        <v>0</v>
      </c>
      <c r="BB174" s="219">
        <v>0</v>
      </c>
      <c r="BC174" s="219">
        <v>0</v>
      </c>
      <c r="BD174" s="219">
        <v>0</v>
      </c>
      <c r="BE174" s="216">
        <v>0</v>
      </c>
    </row>
    <row r="175" ht="20.1" customHeight="1" spans="1:57">
      <c r="A175" s="211">
        <v>168</v>
      </c>
      <c r="B175" s="224" t="s">
        <v>48</v>
      </c>
      <c r="C175" s="224" t="s">
        <v>49</v>
      </c>
      <c r="D175" s="225">
        <v>2018</v>
      </c>
      <c r="E175" s="213" t="s">
        <v>226</v>
      </c>
      <c r="F175" s="212" t="s">
        <v>51</v>
      </c>
      <c r="G175" s="212" t="s">
        <v>52</v>
      </c>
      <c r="H175" s="214">
        <f t="shared" si="26"/>
        <v>1000000</v>
      </c>
      <c r="I175" s="215">
        <f t="shared" si="27"/>
        <v>1000000</v>
      </c>
      <c r="J175" s="216">
        <f t="shared" si="28"/>
        <v>0</v>
      </c>
      <c r="K175" s="217">
        <v>0</v>
      </c>
      <c r="L175" s="216">
        <v>0</v>
      </c>
      <c r="M175" s="218">
        <v>0</v>
      </c>
      <c r="N175" s="217">
        <v>0</v>
      </c>
      <c r="O175" s="216">
        <f t="shared" si="29"/>
        <v>1000000</v>
      </c>
      <c r="P175" s="217">
        <v>1000000</v>
      </c>
      <c r="Q175" s="215">
        <v>0</v>
      </c>
      <c r="R175" s="215">
        <v>0</v>
      </c>
      <c r="S175" s="218">
        <v>0</v>
      </c>
      <c r="T175" s="216">
        <f t="shared" si="30"/>
        <v>0</v>
      </c>
      <c r="U175" s="217">
        <v>0</v>
      </c>
      <c r="V175" s="217">
        <v>0</v>
      </c>
      <c r="W175" s="217">
        <v>0</v>
      </c>
      <c r="X175" s="217">
        <v>0</v>
      </c>
      <c r="Y175" s="219">
        <f t="shared" si="31"/>
        <v>0</v>
      </c>
      <c r="Z175" s="219">
        <v>0</v>
      </c>
      <c r="AA175" s="219">
        <v>0</v>
      </c>
      <c r="AB175" s="219">
        <v>0</v>
      </c>
      <c r="AC175" s="219">
        <v>0</v>
      </c>
      <c r="AD175" s="219">
        <v>0</v>
      </c>
      <c r="AE175" s="219">
        <v>0</v>
      </c>
      <c r="AF175" s="216">
        <v>0</v>
      </c>
      <c r="AG175" s="220">
        <f t="shared" si="32"/>
        <v>1000000</v>
      </c>
      <c r="AH175" s="215">
        <f t="shared" si="33"/>
        <v>1000000</v>
      </c>
      <c r="AI175" s="219">
        <f t="shared" si="34"/>
        <v>0</v>
      </c>
      <c r="AJ175" s="219">
        <v>0</v>
      </c>
      <c r="AK175" s="219">
        <v>0</v>
      </c>
      <c r="AL175" s="219">
        <v>0</v>
      </c>
      <c r="AM175" s="219">
        <v>0</v>
      </c>
      <c r="AN175" s="219">
        <f t="shared" si="35"/>
        <v>1000000</v>
      </c>
      <c r="AO175" s="217">
        <v>1000000</v>
      </c>
      <c r="AP175" s="215">
        <v>0</v>
      </c>
      <c r="AQ175" s="215">
        <v>0</v>
      </c>
      <c r="AR175" s="215">
        <v>0</v>
      </c>
      <c r="AS175" s="219">
        <f t="shared" si="36"/>
        <v>0</v>
      </c>
      <c r="AT175" s="217">
        <v>0</v>
      </c>
      <c r="AU175" s="217">
        <v>0</v>
      </c>
      <c r="AV175" s="217">
        <v>0</v>
      </c>
      <c r="AW175" s="217">
        <v>0</v>
      </c>
      <c r="AX175" s="219">
        <f t="shared" si="37"/>
        <v>0</v>
      </c>
      <c r="AY175" s="219">
        <v>0</v>
      </c>
      <c r="AZ175" s="219">
        <v>0</v>
      </c>
      <c r="BA175" s="219">
        <v>0</v>
      </c>
      <c r="BB175" s="219">
        <v>0</v>
      </c>
      <c r="BC175" s="219">
        <v>0</v>
      </c>
      <c r="BD175" s="219">
        <v>0</v>
      </c>
      <c r="BE175" s="216">
        <v>0</v>
      </c>
    </row>
    <row r="176" ht="20.1" customHeight="1" spans="1:57">
      <c r="A176" s="211">
        <v>169</v>
      </c>
      <c r="B176" s="224" t="s">
        <v>48</v>
      </c>
      <c r="C176" s="224" t="s">
        <v>49</v>
      </c>
      <c r="D176" s="225">
        <v>2018</v>
      </c>
      <c r="E176" s="213" t="s">
        <v>227</v>
      </c>
      <c r="F176" s="212" t="s">
        <v>51</v>
      </c>
      <c r="G176" s="212" t="s">
        <v>52</v>
      </c>
      <c r="H176" s="214">
        <f t="shared" si="26"/>
        <v>1000000</v>
      </c>
      <c r="I176" s="215">
        <f t="shared" si="27"/>
        <v>1000000</v>
      </c>
      <c r="J176" s="216">
        <f t="shared" si="28"/>
        <v>0</v>
      </c>
      <c r="K176" s="217">
        <v>0</v>
      </c>
      <c r="L176" s="216">
        <v>0</v>
      </c>
      <c r="M176" s="218">
        <v>0</v>
      </c>
      <c r="N176" s="217">
        <v>0</v>
      </c>
      <c r="O176" s="216">
        <f t="shared" si="29"/>
        <v>1000000</v>
      </c>
      <c r="P176" s="217">
        <v>1000000</v>
      </c>
      <c r="Q176" s="215">
        <v>0</v>
      </c>
      <c r="R176" s="215">
        <v>0</v>
      </c>
      <c r="S176" s="218">
        <v>0</v>
      </c>
      <c r="T176" s="216">
        <f t="shared" si="30"/>
        <v>0</v>
      </c>
      <c r="U176" s="217">
        <v>0</v>
      </c>
      <c r="V176" s="217">
        <v>0</v>
      </c>
      <c r="W176" s="217">
        <v>0</v>
      </c>
      <c r="X176" s="217">
        <v>0</v>
      </c>
      <c r="Y176" s="219">
        <f t="shared" si="31"/>
        <v>0</v>
      </c>
      <c r="Z176" s="219">
        <v>0</v>
      </c>
      <c r="AA176" s="219">
        <v>0</v>
      </c>
      <c r="AB176" s="219">
        <v>0</v>
      </c>
      <c r="AC176" s="219">
        <v>0</v>
      </c>
      <c r="AD176" s="219">
        <v>0</v>
      </c>
      <c r="AE176" s="219">
        <v>0</v>
      </c>
      <c r="AF176" s="216">
        <v>0</v>
      </c>
      <c r="AG176" s="220">
        <f t="shared" si="32"/>
        <v>1000000</v>
      </c>
      <c r="AH176" s="215">
        <f t="shared" si="33"/>
        <v>1000000</v>
      </c>
      <c r="AI176" s="219">
        <f t="shared" si="34"/>
        <v>0</v>
      </c>
      <c r="AJ176" s="219">
        <v>0</v>
      </c>
      <c r="AK176" s="219">
        <v>0</v>
      </c>
      <c r="AL176" s="219">
        <v>0</v>
      </c>
      <c r="AM176" s="219">
        <v>0</v>
      </c>
      <c r="AN176" s="219">
        <f t="shared" si="35"/>
        <v>1000000</v>
      </c>
      <c r="AO176" s="217">
        <v>1000000</v>
      </c>
      <c r="AP176" s="215">
        <v>0</v>
      </c>
      <c r="AQ176" s="215">
        <v>0</v>
      </c>
      <c r="AR176" s="215">
        <v>0</v>
      </c>
      <c r="AS176" s="219">
        <f t="shared" si="36"/>
        <v>0</v>
      </c>
      <c r="AT176" s="217">
        <v>0</v>
      </c>
      <c r="AU176" s="217">
        <v>0</v>
      </c>
      <c r="AV176" s="217">
        <v>0</v>
      </c>
      <c r="AW176" s="217">
        <v>0</v>
      </c>
      <c r="AX176" s="219">
        <f t="shared" si="37"/>
        <v>0</v>
      </c>
      <c r="AY176" s="219">
        <v>0</v>
      </c>
      <c r="AZ176" s="219">
        <v>0</v>
      </c>
      <c r="BA176" s="219">
        <v>0</v>
      </c>
      <c r="BB176" s="219">
        <v>0</v>
      </c>
      <c r="BC176" s="219">
        <v>0</v>
      </c>
      <c r="BD176" s="219">
        <v>0</v>
      </c>
      <c r="BE176" s="216">
        <v>0</v>
      </c>
    </row>
    <row r="177" ht="20.1" customHeight="1" spans="1:58">
      <c r="A177" s="211">
        <v>170</v>
      </c>
      <c r="B177" s="224" t="s">
        <v>48</v>
      </c>
      <c r="C177" s="224" t="s">
        <v>49</v>
      </c>
      <c r="D177" s="225">
        <v>2018</v>
      </c>
      <c r="E177" s="213" t="s">
        <v>228</v>
      </c>
      <c r="F177" s="212" t="s">
        <v>51</v>
      </c>
      <c r="G177" s="212" t="s">
        <v>52</v>
      </c>
      <c r="H177" s="214">
        <f t="shared" si="26"/>
        <v>1000000</v>
      </c>
      <c r="I177" s="215">
        <f t="shared" si="27"/>
        <v>1000000</v>
      </c>
      <c r="J177" s="216">
        <f t="shared" si="28"/>
        <v>0</v>
      </c>
      <c r="K177" s="217">
        <v>0</v>
      </c>
      <c r="L177" s="216">
        <v>0</v>
      </c>
      <c r="M177" s="218">
        <v>0</v>
      </c>
      <c r="N177" s="217">
        <v>0</v>
      </c>
      <c r="O177" s="216">
        <f t="shared" si="29"/>
        <v>1000000</v>
      </c>
      <c r="P177" s="217">
        <v>1000000</v>
      </c>
      <c r="Q177" s="215">
        <v>0</v>
      </c>
      <c r="R177" s="215">
        <v>0</v>
      </c>
      <c r="S177" s="218">
        <v>0</v>
      </c>
      <c r="T177" s="216">
        <f t="shared" si="30"/>
        <v>0</v>
      </c>
      <c r="U177" s="217">
        <v>0</v>
      </c>
      <c r="V177" s="217">
        <v>0</v>
      </c>
      <c r="W177" s="217">
        <v>0</v>
      </c>
      <c r="X177" s="217">
        <v>0</v>
      </c>
      <c r="Y177" s="219">
        <f t="shared" si="31"/>
        <v>0</v>
      </c>
      <c r="Z177" s="219">
        <v>0</v>
      </c>
      <c r="AA177" s="219">
        <v>0</v>
      </c>
      <c r="AB177" s="219">
        <v>0</v>
      </c>
      <c r="AC177" s="219">
        <v>0</v>
      </c>
      <c r="AD177" s="219">
        <v>0</v>
      </c>
      <c r="AE177" s="219">
        <v>0</v>
      </c>
      <c r="AF177" s="216">
        <v>0</v>
      </c>
      <c r="AG177" s="220">
        <f t="shared" si="32"/>
        <v>1000000</v>
      </c>
      <c r="AH177" s="215">
        <f t="shared" si="33"/>
        <v>1000000</v>
      </c>
      <c r="AI177" s="219">
        <f t="shared" si="34"/>
        <v>0</v>
      </c>
      <c r="AJ177" s="219">
        <v>0</v>
      </c>
      <c r="AK177" s="219">
        <v>0</v>
      </c>
      <c r="AL177" s="219">
        <v>0</v>
      </c>
      <c r="AM177" s="219">
        <v>0</v>
      </c>
      <c r="AN177" s="219">
        <f t="shared" si="35"/>
        <v>1000000</v>
      </c>
      <c r="AO177" s="217">
        <v>1000000</v>
      </c>
      <c r="AP177" s="215">
        <v>0</v>
      </c>
      <c r="AQ177" s="215">
        <v>0</v>
      </c>
      <c r="AR177" s="215">
        <v>0</v>
      </c>
      <c r="AS177" s="219">
        <f t="shared" si="36"/>
        <v>0</v>
      </c>
      <c r="AT177" s="217">
        <v>0</v>
      </c>
      <c r="AU177" s="217">
        <v>0</v>
      </c>
      <c r="AV177" s="217">
        <v>0</v>
      </c>
      <c r="AW177" s="217">
        <v>0</v>
      </c>
      <c r="AX177" s="219">
        <f t="shared" si="37"/>
        <v>0</v>
      </c>
      <c r="AY177" s="219">
        <v>0</v>
      </c>
      <c r="AZ177" s="219">
        <v>0</v>
      </c>
      <c r="BA177" s="219">
        <v>0</v>
      </c>
      <c r="BB177" s="219">
        <v>0</v>
      </c>
      <c r="BC177" s="219">
        <v>0</v>
      </c>
      <c r="BD177" s="219">
        <v>0</v>
      </c>
      <c r="BE177" s="216">
        <v>0</v>
      </c>
    </row>
    <row r="178" ht="20.1" customHeight="1" spans="1:58">
      <c r="A178" s="211">
        <v>171</v>
      </c>
      <c r="B178" s="224" t="s">
        <v>48</v>
      </c>
      <c r="C178" s="224" t="s">
        <v>49</v>
      </c>
      <c r="D178" s="225">
        <v>2018</v>
      </c>
      <c r="E178" s="213" t="s">
        <v>229</v>
      </c>
      <c r="F178" s="212" t="s">
        <v>51</v>
      </c>
      <c r="G178" s="212" t="s">
        <v>51</v>
      </c>
      <c r="H178" s="214">
        <f t="shared" si="26"/>
        <v>10000000</v>
      </c>
      <c r="I178" s="215">
        <f t="shared" si="27"/>
        <v>10000000</v>
      </c>
      <c r="J178" s="216">
        <f t="shared" si="28"/>
        <v>0</v>
      </c>
      <c r="K178" s="217">
        <v>0</v>
      </c>
      <c r="L178" s="216">
        <v>0</v>
      </c>
      <c r="M178" s="218">
        <v>0</v>
      </c>
      <c r="N178" s="217">
        <v>0</v>
      </c>
      <c r="O178" s="216">
        <f t="shared" si="29"/>
        <v>10000000</v>
      </c>
      <c r="P178" s="217">
        <v>10000000</v>
      </c>
      <c r="Q178" s="215">
        <v>0</v>
      </c>
      <c r="R178" s="215">
        <v>0</v>
      </c>
      <c r="S178" s="218">
        <v>0</v>
      </c>
      <c r="T178" s="216">
        <f t="shared" si="30"/>
        <v>0</v>
      </c>
      <c r="U178" s="217">
        <v>0</v>
      </c>
      <c r="V178" s="217">
        <v>0</v>
      </c>
      <c r="W178" s="217">
        <v>0</v>
      </c>
      <c r="X178" s="217">
        <v>0</v>
      </c>
      <c r="Y178" s="219">
        <f t="shared" si="31"/>
        <v>0</v>
      </c>
      <c r="Z178" s="219">
        <v>0</v>
      </c>
      <c r="AA178" s="219">
        <v>0</v>
      </c>
      <c r="AB178" s="219">
        <v>0</v>
      </c>
      <c r="AC178" s="219">
        <v>0</v>
      </c>
      <c r="AD178" s="219">
        <v>0</v>
      </c>
      <c r="AE178" s="219">
        <v>0</v>
      </c>
      <c r="AF178" s="216">
        <v>0</v>
      </c>
      <c r="AG178" s="220">
        <f t="shared" si="32"/>
        <v>10000000</v>
      </c>
      <c r="AH178" s="215">
        <f t="shared" si="33"/>
        <v>10000000</v>
      </c>
      <c r="AI178" s="219">
        <f t="shared" si="34"/>
        <v>0</v>
      </c>
      <c r="AJ178" s="219">
        <v>0</v>
      </c>
      <c r="AK178" s="219">
        <v>0</v>
      </c>
      <c r="AL178" s="219">
        <v>0</v>
      </c>
      <c r="AM178" s="219">
        <v>0</v>
      </c>
      <c r="AN178" s="219">
        <f t="shared" si="35"/>
        <v>10000000</v>
      </c>
      <c r="AO178" s="217">
        <v>10000000</v>
      </c>
      <c r="AP178" s="215">
        <v>0</v>
      </c>
      <c r="AQ178" s="215">
        <v>0</v>
      </c>
      <c r="AR178" s="219">
        <v>0</v>
      </c>
      <c r="AS178" s="219">
        <f t="shared" si="36"/>
        <v>0</v>
      </c>
      <c r="AT178" s="219">
        <v>0</v>
      </c>
      <c r="AU178" s="219">
        <v>0</v>
      </c>
      <c r="AV178" s="219">
        <v>0</v>
      </c>
      <c r="AW178" s="219">
        <v>0</v>
      </c>
      <c r="AX178" s="219">
        <f t="shared" si="37"/>
        <v>0</v>
      </c>
      <c r="AY178" s="219">
        <v>0</v>
      </c>
      <c r="AZ178" s="219">
        <v>0</v>
      </c>
      <c r="BA178" s="219">
        <v>0</v>
      </c>
      <c r="BB178" s="219">
        <v>0</v>
      </c>
      <c r="BC178" s="219">
        <v>0</v>
      </c>
      <c r="BD178" s="219">
        <v>0</v>
      </c>
      <c r="BE178" s="219">
        <v>0</v>
      </c>
    </row>
    <row r="179" ht="20.1" customHeight="1" spans="1:58">
      <c r="A179" s="211">
        <v>172</v>
      </c>
      <c r="B179" s="224" t="s">
        <v>48</v>
      </c>
      <c r="C179" s="224" t="s">
        <v>49</v>
      </c>
      <c r="D179" s="225">
        <v>2019</v>
      </c>
      <c r="E179" s="213" t="s">
        <v>230</v>
      </c>
      <c r="F179" s="212" t="s">
        <v>51</v>
      </c>
      <c r="G179" s="212" t="s">
        <v>51</v>
      </c>
      <c r="H179" s="214">
        <f t="shared" si="26"/>
        <v>17986500</v>
      </c>
      <c r="I179" s="215">
        <f t="shared" si="27"/>
        <v>17986500</v>
      </c>
      <c r="J179" s="216">
        <f t="shared" si="28"/>
        <v>0</v>
      </c>
      <c r="K179" s="217">
        <v>0</v>
      </c>
      <c r="L179" s="216">
        <v>0</v>
      </c>
      <c r="M179" s="218">
        <v>0</v>
      </c>
      <c r="N179" s="217">
        <v>0</v>
      </c>
      <c r="O179" s="216">
        <f t="shared" si="29"/>
        <v>17986500</v>
      </c>
      <c r="P179" s="215">
        <f>221100+6000000</f>
        <v>6221100</v>
      </c>
      <c r="Q179" s="215">
        <v>522600</v>
      </c>
      <c r="R179" s="215">
        <v>0</v>
      </c>
      <c r="S179" s="215">
        <v>11242800</v>
      </c>
      <c r="T179" s="216">
        <f t="shared" si="30"/>
        <v>0</v>
      </c>
      <c r="U179" s="216">
        <v>0</v>
      </c>
      <c r="V179" s="216">
        <v>0</v>
      </c>
      <c r="W179" s="216">
        <v>0</v>
      </c>
      <c r="X179" s="216">
        <v>0</v>
      </c>
      <c r="Y179" s="219">
        <f t="shared" si="31"/>
        <v>0</v>
      </c>
      <c r="Z179" s="219">
        <v>0</v>
      </c>
      <c r="AA179" s="219">
        <v>0</v>
      </c>
      <c r="AB179" s="219">
        <v>0</v>
      </c>
      <c r="AC179" s="219">
        <v>0</v>
      </c>
      <c r="AD179" s="219">
        <v>0</v>
      </c>
      <c r="AE179" s="219">
        <v>0</v>
      </c>
      <c r="AF179" s="216">
        <v>0</v>
      </c>
      <c r="AG179" s="220">
        <f t="shared" si="32"/>
        <v>11584034.63</v>
      </c>
      <c r="AH179" s="215">
        <f t="shared" si="33"/>
        <v>11584034.63</v>
      </c>
      <c r="AI179" s="219">
        <f t="shared" si="34"/>
        <v>0</v>
      </c>
      <c r="AJ179" s="234">
        <v>0</v>
      </c>
      <c r="AK179" s="219">
        <v>0</v>
      </c>
      <c r="AL179" s="219">
        <v>0</v>
      </c>
      <c r="AM179" s="219">
        <v>0</v>
      </c>
      <c r="AN179" s="219">
        <f t="shared" si="35"/>
        <v>11584034.63</v>
      </c>
      <c r="AO179" s="219">
        <v>6221100</v>
      </c>
      <c r="AP179" s="219">
        <v>522600</v>
      </c>
      <c r="AQ179" s="219">
        <v>0</v>
      </c>
      <c r="AR179" s="219">
        <v>4840334.63</v>
      </c>
      <c r="AS179" s="219">
        <f t="shared" si="36"/>
        <v>0</v>
      </c>
      <c r="AT179" s="219">
        <v>0</v>
      </c>
      <c r="AU179" s="219">
        <v>0</v>
      </c>
      <c r="AV179" s="219">
        <v>0</v>
      </c>
      <c r="AW179" s="219">
        <v>0</v>
      </c>
      <c r="AX179" s="219">
        <f t="shared" si="37"/>
        <v>0</v>
      </c>
      <c r="AY179" s="219">
        <v>0</v>
      </c>
      <c r="AZ179" s="219">
        <v>0</v>
      </c>
      <c r="BA179" s="219">
        <v>0</v>
      </c>
      <c r="BB179" s="219">
        <v>0</v>
      </c>
      <c r="BC179" s="219">
        <v>0</v>
      </c>
      <c r="BD179" s="219">
        <v>0</v>
      </c>
      <c r="BE179" s="219">
        <v>0</v>
      </c>
      <c r="BF179" t="s">
        <v>231</v>
      </c>
    </row>
    <row r="180" ht="20.1" customHeight="1" spans="1:58">
      <c r="A180" s="211">
        <v>173</v>
      </c>
      <c r="B180" s="224" t="s">
        <v>48</v>
      </c>
      <c r="C180" s="224" t="s">
        <v>49</v>
      </c>
      <c r="D180" s="225">
        <v>2019</v>
      </c>
      <c r="E180" s="213" t="s">
        <v>232</v>
      </c>
      <c r="F180" s="212" t="s">
        <v>51</v>
      </c>
      <c r="G180" s="212" t="s">
        <v>51</v>
      </c>
      <c r="H180" s="214">
        <f t="shared" si="26"/>
        <v>11704200</v>
      </c>
      <c r="I180" s="215">
        <f t="shared" si="27"/>
        <v>11704200</v>
      </c>
      <c r="J180" s="216">
        <f t="shared" si="28"/>
        <v>0</v>
      </c>
      <c r="K180" s="217">
        <v>0</v>
      </c>
      <c r="L180" s="216">
        <v>0</v>
      </c>
      <c r="M180" s="218">
        <v>0</v>
      </c>
      <c r="N180" s="217">
        <v>0</v>
      </c>
      <c r="O180" s="216">
        <f t="shared" si="29"/>
        <v>11704200</v>
      </c>
      <c r="P180" s="215">
        <v>11704200</v>
      </c>
      <c r="Q180" s="215">
        <v>0</v>
      </c>
      <c r="R180" s="215">
        <v>0</v>
      </c>
      <c r="S180" s="218">
        <v>0</v>
      </c>
      <c r="T180" s="216">
        <f t="shared" si="30"/>
        <v>0</v>
      </c>
      <c r="U180" s="216">
        <v>0</v>
      </c>
      <c r="V180" s="216">
        <v>0</v>
      </c>
      <c r="W180" s="216">
        <v>0</v>
      </c>
      <c r="X180" s="216">
        <v>0</v>
      </c>
      <c r="Y180" s="219">
        <f t="shared" si="31"/>
        <v>0</v>
      </c>
      <c r="Z180" s="219">
        <v>0</v>
      </c>
      <c r="AA180" s="219">
        <v>0</v>
      </c>
      <c r="AB180" s="219">
        <v>0</v>
      </c>
      <c r="AC180" s="219">
        <v>0</v>
      </c>
      <c r="AD180" s="219">
        <v>0</v>
      </c>
      <c r="AE180" s="219">
        <v>0</v>
      </c>
      <c r="AF180" s="216">
        <v>0</v>
      </c>
      <c r="AG180" s="220">
        <f t="shared" si="32"/>
        <v>11545734.05</v>
      </c>
      <c r="AH180" s="215">
        <f t="shared" si="33"/>
        <v>11545734.05</v>
      </c>
      <c r="AI180" s="219">
        <f t="shared" si="34"/>
        <v>0</v>
      </c>
      <c r="AJ180" s="234">
        <v>0</v>
      </c>
      <c r="AK180" s="219">
        <v>0</v>
      </c>
      <c r="AL180" s="219">
        <v>0</v>
      </c>
      <c r="AM180" s="219">
        <v>0</v>
      </c>
      <c r="AN180" s="219">
        <f t="shared" si="35"/>
        <v>11545734.05</v>
      </c>
      <c r="AO180" s="219">
        <v>11545734.05</v>
      </c>
      <c r="AP180" s="219">
        <v>0</v>
      </c>
      <c r="AQ180" s="219">
        <v>0</v>
      </c>
      <c r="AR180" s="219">
        <v>0</v>
      </c>
      <c r="AS180" s="219">
        <f t="shared" si="36"/>
        <v>0</v>
      </c>
      <c r="AT180" s="219">
        <v>0</v>
      </c>
      <c r="AU180" s="219">
        <v>0</v>
      </c>
      <c r="AV180" s="219">
        <v>0</v>
      </c>
      <c r="AW180" s="219">
        <v>0</v>
      </c>
      <c r="AX180" s="219">
        <f t="shared" si="37"/>
        <v>0</v>
      </c>
      <c r="AY180" s="219">
        <v>0</v>
      </c>
      <c r="AZ180" s="219">
        <v>0</v>
      </c>
      <c r="BA180" s="219">
        <v>0</v>
      </c>
      <c r="BB180" s="219">
        <v>0</v>
      </c>
      <c r="BC180" s="219">
        <v>0</v>
      </c>
      <c r="BD180" s="219">
        <v>0</v>
      </c>
      <c r="BE180" s="219">
        <v>0</v>
      </c>
    </row>
    <row r="181" ht="20.1" customHeight="1" spans="1:58">
      <c r="A181" s="211">
        <v>174</v>
      </c>
      <c r="B181" s="224" t="s">
        <v>48</v>
      </c>
      <c r="C181" s="224" t="s">
        <v>49</v>
      </c>
      <c r="D181" s="225">
        <v>2016</v>
      </c>
      <c r="E181" s="213" t="s">
        <v>233</v>
      </c>
      <c r="F181" s="212" t="s">
        <v>51</v>
      </c>
      <c r="G181" s="212" t="s">
        <v>51</v>
      </c>
      <c r="H181" s="214">
        <f t="shared" si="26"/>
        <v>5917690</v>
      </c>
      <c r="I181" s="215">
        <f t="shared" si="27"/>
        <v>5917690</v>
      </c>
      <c r="J181" s="216">
        <f t="shared" si="28"/>
        <v>0</v>
      </c>
      <c r="K181" s="217">
        <v>0</v>
      </c>
      <c r="L181" s="216">
        <v>0</v>
      </c>
      <c r="M181" s="218">
        <v>0</v>
      </c>
      <c r="N181" s="217">
        <v>0</v>
      </c>
      <c r="O181" s="216">
        <f t="shared" si="29"/>
        <v>5917690</v>
      </c>
      <c r="P181" s="215">
        <v>0</v>
      </c>
      <c r="Q181" s="215">
        <v>0</v>
      </c>
      <c r="R181" s="215">
        <v>2843600</v>
      </c>
      <c r="S181" s="218">
        <v>3074090</v>
      </c>
      <c r="T181" s="216">
        <f t="shared" si="30"/>
        <v>0</v>
      </c>
      <c r="U181" s="216">
        <v>0</v>
      </c>
      <c r="V181" s="216">
        <v>0</v>
      </c>
      <c r="W181" s="216">
        <v>0</v>
      </c>
      <c r="X181" s="216">
        <v>0</v>
      </c>
      <c r="Y181" s="219">
        <f t="shared" si="31"/>
        <v>0</v>
      </c>
      <c r="Z181" s="219">
        <v>0</v>
      </c>
      <c r="AA181" s="219">
        <v>0</v>
      </c>
      <c r="AB181" s="219">
        <v>0</v>
      </c>
      <c r="AC181" s="219">
        <v>0</v>
      </c>
      <c r="AD181" s="219">
        <v>0</v>
      </c>
      <c r="AE181" s="219">
        <v>0</v>
      </c>
      <c r="AF181" s="216">
        <v>0</v>
      </c>
      <c r="AG181" s="220">
        <f t="shared" si="32"/>
        <v>5764200</v>
      </c>
      <c r="AH181" s="215">
        <f t="shared" si="33"/>
        <v>5764200</v>
      </c>
      <c r="AI181" s="219">
        <f t="shared" si="34"/>
        <v>0</v>
      </c>
      <c r="AJ181" s="234">
        <v>0</v>
      </c>
      <c r="AK181" s="219">
        <v>0</v>
      </c>
      <c r="AL181" s="219">
        <v>0</v>
      </c>
      <c r="AM181" s="219">
        <v>0</v>
      </c>
      <c r="AN181" s="219">
        <f t="shared" si="35"/>
        <v>5764200</v>
      </c>
      <c r="AO181" s="219">
        <v>0</v>
      </c>
      <c r="AP181" s="219">
        <v>0</v>
      </c>
      <c r="AQ181" s="219">
        <v>2843600</v>
      </c>
      <c r="AR181" s="219">
        <v>2920600</v>
      </c>
      <c r="AS181" s="219">
        <f t="shared" si="36"/>
        <v>0</v>
      </c>
      <c r="AT181" s="219">
        <v>0</v>
      </c>
      <c r="AU181" s="219">
        <v>0</v>
      </c>
      <c r="AV181" s="219">
        <v>0</v>
      </c>
      <c r="AW181" s="219">
        <v>0</v>
      </c>
      <c r="AX181" s="219">
        <f t="shared" si="37"/>
        <v>0</v>
      </c>
      <c r="AY181" s="219">
        <v>0</v>
      </c>
      <c r="AZ181" s="219">
        <v>0</v>
      </c>
      <c r="BA181" s="219">
        <v>0</v>
      </c>
      <c r="BB181" s="219">
        <v>0</v>
      </c>
      <c r="BC181" s="219">
        <v>0</v>
      </c>
      <c r="BD181" s="219">
        <v>0</v>
      </c>
      <c r="BE181" s="219">
        <v>0</v>
      </c>
    </row>
    <row r="182" ht="20.1" customHeight="1" spans="1:58">
      <c r="A182" s="211">
        <v>175</v>
      </c>
      <c r="B182" s="224" t="s">
        <v>48</v>
      </c>
      <c r="C182" s="224" t="s">
        <v>49</v>
      </c>
      <c r="D182" s="225">
        <v>2019</v>
      </c>
      <c r="E182" s="213" t="s">
        <v>234</v>
      </c>
      <c r="F182" s="212" t="s">
        <v>51</v>
      </c>
      <c r="G182" s="212" t="s">
        <v>51</v>
      </c>
      <c r="H182" s="214">
        <f t="shared" si="26"/>
        <v>3377000</v>
      </c>
      <c r="I182" s="215">
        <f t="shared" si="27"/>
        <v>3377000</v>
      </c>
      <c r="J182" s="216">
        <f t="shared" si="28"/>
        <v>0</v>
      </c>
      <c r="K182" s="217">
        <v>0</v>
      </c>
      <c r="L182" s="216">
        <v>0</v>
      </c>
      <c r="M182" s="218">
        <v>0</v>
      </c>
      <c r="N182" s="217">
        <v>0</v>
      </c>
      <c r="O182" s="216">
        <f t="shared" si="29"/>
        <v>3377000</v>
      </c>
      <c r="P182" s="215">
        <v>0</v>
      </c>
      <c r="Q182" s="215">
        <v>558700</v>
      </c>
      <c r="R182" s="215">
        <v>0</v>
      </c>
      <c r="S182" s="215">
        <v>2818300</v>
      </c>
      <c r="T182" s="216">
        <f t="shared" si="30"/>
        <v>0</v>
      </c>
      <c r="U182" s="216">
        <v>0</v>
      </c>
      <c r="V182" s="216">
        <v>0</v>
      </c>
      <c r="W182" s="216">
        <v>0</v>
      </c>
      <c r="X182" s="216">
        <v>0</v>
      </c>
      <c r="Y182" s="219">
        <f t="shared" si="31"/>
        <v>0</v>
      </c>
      <c r="Z182" s="219">
        <v>0</v>
      </c>
      <c r="AA182" s="219">
        <v>0</v>
      </c>
      <c r="AB182" s="219">
        <v>0</v>
      </c>
      <c r="AC182" s="219">
        <v>0</v>
      </c>
      <c r="AD182" s="219">
        <v>0</v>
      </c>
      <c r="AE182" s="219">
        <v>0</v>
      </c>
      <c r="AF182" s="216">
        <v>0</v>
      </c>
      <c r="AG182" s="220">
        <f t="shared" si="32"/>
        <v>3204300</v>
      </c>
      <c r="AH182" s="215">
        <f t="shared" si="33"/>
        <v>3204300</v>
      </c>
      <c r="AI182" s="219">
        <f t="shared" si="34"/>
        <v>0</v>
      </c>
      <c r="AJ182" s="234">
        <v>0</v>
      </c>
      <c r="AK182" s="219">
        <v>0</v>
      </c>
      <c r="AL182" s="219">
        <v>0</v>
      </c>
      <c r="AM182" s="219">
        <v>0</v>
      </c>
      <c r="AN182" s="219">
        <f t="shared" si="35"/>
        <v>3204300</v>
      </c>
      <c r="AO182" s="219">
        <v>0</v>
      </c>
      <c r="AP182" s="215">
        <v>558700</v>
      </c>
      <c r="AQ182" s="219">
        <v>0</v>
      </c>
      <c r="AR182" s="215">
        <f>3204300-AP182</f>
        <v>2645600</v>
      </c>
      <c r="AS182" s="219">
        <f t="shared" si="36"/>
        <v>0</v>
      </c>
      <c r="AT182" s="219">
        <v>0</v>
      </c>
      <c r="AU182" s="219">
        <v>0</v>
      </c>
      <c r="AV182" s="219">
        <v>0</v>
      </c>
      <c r="AW182" s="219">
        <v>0</v>
      </c>
      <c r="AX182" s="219">
        <f t="shared" si="37"/>
        <v>0</v>
      </c>
      <c r="AY182" s="219">
        <v>0</v>
      </c>
      <c r="AZ182" s="219">
        <v>0</v>
      </c>
      <c r="BA182" s="219">
        <v>0</v>
      </c>
      <c r="BB182" s="219">
        <v>0</v>
      </c>
      <c r="BC182" s="219">
        <v>0</v>
      </c>
      <c r="BD182" s="219">
        <v>0</v>
      </c>
      <c r="BE182" s="219">
        <v>0</v>
      </c>
    </row>
    <row r="183" ht="20.1" customHeight="1" spans="1:58">
      <c r="A183" s="211">
        <v>176</v>
      </c>
      <c r="B183" s="224" t="s">
        <v>48</v>
      </c>
      <c r="C183" s="224" t="s">
        <v>49</v>
      </c>
      <c r="D183" s="225">
        <v>2019</v>
      </c>
      <c r="E183" s="213" t="s">
        <v>235</v>
      </c>
      <c r="F183" s="212" t="s">
        <v>51</v>
      </c>
      <c r="G183" s="212" t="s">
        <v>51</v>
      </c>
      <c r="H183" s="214">
        <f t="shared" si="26"/>
        <v>3076000</v>
      </c>
      <c r="I183" s="215">
        <f t="shared" si="27"/>
        <v>3076000</v>
      </c>
      <c r="J183" s="216">
        <f t="shared" si="28"/>
        <v>0</v>
      </c>
      <c r="K183" s="217">
        <v>0</v>
      </c>
      <c r="L183" s="216">
        <v>0</v>
      </c>
      <c r="M183" s="218">
        <v>0</v>
      </c>
      <c r="N183" s="217">
        <v>0</v>
      </c>
      <c r="O183" s="216">
        <f t="shared" si="29"/>
        <v>3076000</v>
      </c>
      <c r="P183" s="215">
        <v>0</v>
      </c>
      <c r="Q183" s="215">
        <v>3076000</v>
      </c>
      <c r="R183" s="215">
        <v>0</v>
      </c>
      <c r="S183" s="218">
        <v>0</v>
      </c>
      <c r="T183" s="216">
        <f t="shared" si="30"/>
        <v>0</v>
      </c>
      <c r="U183" s="216">
        <v>0</v>
      </c>
      <c r="V183" s="216">
        <v>0</v>
      </c>
      <c r="W183" s="216">
        <v>0</v>
      </c>
      <c r="X183" s="216">
        <v>0</v>
      </c>
      <c r="Y183" s="219">
        <f t="shared" si="31"/>
        <v>0</v>
      </c>
      <c r="Z183" s="219">
        <v>0</v>
      </c>
      <c r="AA183" s="219">
        <v>0</v>
      </c>
      <c r="AB183" s="219">
        <v>0</v>
      </c>
      <c r="AC183" s="219">
        <v>0</v>
      </c>
      <c r="AD183" s="219">
        <v>0</v>
      </c>
      <c r="AE183" s="219">
        <v>0</v>
      </c>
      <c r="AF183" s="216">
        <v>0</v>
      </c>
      <c r="AG183" s="220">
        <f t="shared" si="32"/>
        <v>2990159</v>
      </c>
      <c r="AH183" s="215">
        <f t="shared" si="33"/>
        <v>2990159</v>
      </c>
      <c r="AI183" s="219">
        <f t="shared" si="34"/>
        <v>0</v>
      </c>
      <c r="AJ183" s="234">
        <v>0</v>
      </c>
      <c r="AK183" s="219">
        <v>0</v>
      </c>
      <c r="AL183" s="219">
        <v>0</v>
      </c>
      <c r="AM183" s="219">
        <v>0</v>
      </c>
      <c r="AN183" s="219">
        <f t="shared" si="35"/>
        <v>2990159</v>
      </c>
      <c r="AO183" s="219">
        <v>0</v>
      </c>
      <c r="AP183" s="219">
        <v>2990159</v>
      </c>
      <c r="AQ183" s="219">
        <v>0</v>
      </c>
      <c r="AR183" s="219">
        <v>0</v>
      </c>
      <c r="AS183" s="219">
        <f t="shared" si="36"/>
        <v>0</v>
      </c>
      <c r="AT183" s="219">
        <v>0</v>
      </c>
      <c r="AU183" s="219">
        <v>0</v>
      </c>
      <c r="AV183" s="219">
        <v>0</v>
      </c>
      <c r="AW183" s="219">
        <v>0</v>
      </c>
      <c r="AX183" s="219">
        <f t="shared" si="37"/>
        <v>0</v>
      </c>
      <c r="AY183" s="219">
        <v>0</v>
      </c>
      <c r="AZ183" s="219">
        <v>0</v>
      </c>
      <c r="BA183" s="219">
        <v>0</v>
      </c>
      <c r="BB183" s="219">
        <v>0</v>
      </c>
      <c r="BC183" s="219">
        <v>0</v>
      </c>
      <c r="BD183" s="219">
        <v>0</v>
      </c>
      <c r="BE183" s="219">
        <v>0</v>
      </c>
    </row>
    <row r="184" ht="20.1" customHeight="1" spans="1:58">
      <c r="A184" s="211">
        <v>177</v>
      </c>
      <c r="B184" s="224" t="s">
        <v>48</v>
      </c>
      <c r="C184" s="224" t="s">
        <v>49</v>
      </c>
      <c r="D184" s="241">
        <v>2019</v>
      </c>
      <c r="E184" s="213" t="s">
        <v>236</v>
      </c>
      <c r="F184" s="212" t="s">
        <v>51</v>
      </c>
      <c r="G184" s="212" t="s">
        <v>51</v>
      </c>
      <c r="H184" s="214">
        <f t="shared" si="26"/>
        <v>3325300</v>
      </c>
      <c r="I184" s="215">
        <f t="shared" si="27"/>
        <v>3325300</v>
      </c>
      <c r="J184" s="216">
        <f t="shared" si="28"/>
        <v>0</v>
      </c>
      <c r="K184" s="217">
        <v>0</v>
      </c>
      <c r="L184" s="216">
        <v>0</v>
      </c>
      <c r="M184" s="218">
        <v>0</v>
      </c>
      <c r="N184" s="217">
        <v>0</v>
      </c>
      <c r="O184" s="216">
        <f t="shared" si="29"/>
        <v>3325300</v>
      </c>
      <c r="P184" s="218">
        <v>3325300</v>
      </c>
      <c r="Q184" s="215">
        <v>0</v>
      </c>
      <c r="R184" s="215">
        <v>0</v>
      </c>
      <c r="S184" s="218">
        <v>0</v>
      </c>
      <c r="T184" s="216">
        <f t="shared" si="30"/>
        <v>0</v>
      </c>
      <c r="U184" s="242">
        <v>0</v>
      </c>
      <c r="V184" s="242">
        <v>0</v>
      </c>
      <c r="W184" s="242">
        <v>0</v>
      </c>
      <c r="X184" s="242">
        <v>0</v>
      </c>
      <c r="Y184" s="219">
        <f t="shared" si="31"/>
        <v>0</v>
      </c>
      <c r="Z184" s="218">
        <v>0</v>
      </c>
      <c r="AA184" s="218">
        <v>0</v>
      </c>
      <c r="AB184" s="218">
        <v>0</v>
      </c>
      <c r="AC184" s="218">
        <v>0</v>
      </c>
      <c r="AD184" s="218">
        <v>0</v>
      </c>
      <c r="AE184" s="218">
        <v>0</v>
      </c>
      <c r="AF184" s="242">
        <v>0</v>
      </c>
      <c r="AG184" s="220">
        <f t="shared" si="32"/>
        <v>2950828.03</v>
      </c>
      <c r="AH184" s="215">
        <f t="shared" si="33"/>
        <v>2950828.03</v>
      </c>
      <c r="AI184" s="219">
        <f t="shared" si="34"/>
        <v>0</v>
      </c>
      <c r="AJ184" s="243">
        <v>0</v>
      </c>
      <c r="AK184" s="218">
        <v>0</v>
      </c>
      <c r="AL184" s="218">
        <v>0</v>
      </c>
      <c r="AM184" s="218">
        <v>0</v>
      </c>
      <c r="AN184" s="219">
        <f t="shared" si="35"/>
        <v>2950828.03</v>
      </c>
      <c r="AO184" s="218">
        <v>2950828.03</v>
      </c>
      <c r="AP184" s="218">
        <v>0</v>
      </c>
      <c r="AQ184" s="218">
        <v>0</v>
      </c>
      <c r="AR184" s="218">
        <v>0</v>
      </c>
      <c r="AS184" s="219">
        <f t="shared" si="36"/>
        <v>0</v>
      </c>
      <c r="AT184" s="218">
        <v>0</v>
      </c>
      <c r="AU184" s="218">
        <v>0</v>
      </c>
      <c r="AV184" s="218">
        <v>0</v>
      </c>
      <c r="AW184" s="218">
        <v>0</v>
      </c>
      <c r="AX184" s="219">
        <f t="shared" si="37"/>
        <v>0</v>
      </c>
      <c r="AY184" s="218">
        <v>0</v>
      </c>
      <c r="AZ184" s="218">
        <v>0</v>
      </c>
      <c r="BA184" s="218">
        <v>0</v>
      </c>
      <c r="BB184" s="218">
        <v>0</v>
      </c>
      <c r="BC184" s="218">
        <v>0</v>
      </c>
      <c r="BD184" s="218">
        <v>0</v>
      </c>
      <c r="BE184" s="218">
        <v>0</v>
      </c>
    </row>
    <row r="185" ht="20.1" customHeight="1" spans="1:58">
      <c r="A185" s="211">
        <v>178</v>
      </c>
      <c r="B185" s="224" t="s">
        <v>48</v>
      </c>
      <c r="C185" s="224" t="s">
        <v>49</v>
      </c>
      <c r="D185" s="241">
        <v>2019</v>
      </c>
      <c r="E185" s="213" t="s">
        <v>237</v>
      </c>
      <c r="F185" s="212" t="s">
        <v>51</v>
      </c>
      <c r="G185" s="212" t="s">
        <v>51</v>
      </c>
      <c r="H185" s="214">
        <f t="shared" si="26"/>
        <v>2136200</v>
      </c>
      <c r="I185" s="215">
        <f t="shared" si="27"/>
        <v>2136200</v>
      </c>
      <c r="J185" s="216">
        <f t="shared" si="28"/>
        <v>0</v>
      </c>
      <c r="K185" s="217">
        <v>0</v>
      </c>
      <c r="L185" s="216">
        <v>0</v>
      </c>
      <c r="M185" s="218">
        <v>0</v>
      </c>
      <c r="N185" s="217">
        <v>0</v>
      </c>
      <c r="O185" s="216">
        <f t="shared" si="29"/>
        <v>2136200</v>
      </c>
      <c r="P185" s="218">
        <v>2136200</v>
      </c>
      <c r="Q185" s="215">
        <v>0</v>
      </c>
      <c r="R185" s="215">
        <v>0</v>
      </c>
      <c r="S185" s="218">
        <v>0</v>
      </c>
      <c r="T185" s="216">
        <f t="shared" si="30"/>
        <v>0</v>
      </c>
      <c r="U185" s="242">
        <v>0</v>
      </c>
      <c r="V185" s="242">
        <v>0</v>
      </c>
      <c r="W185" s="242">
        <v>0</v>
      </c>
      <c r="X185" s="242">
        <v>0</v>
      </c>
      <c r="Y185" s="219">
        <f t="shared" si="31"/>
        <v>0</v>
      </c>
      <c r="Z185" s="218">
        <v>0</v>
      </c>
      <c r="AA185" s="218">
        <v>0</v>
      </c>
      <c r="AB185" s="218">
        <v>0</v>
      </c>
      <c r="AC185" s="218">
        <v>0</v>
      </c>
      <c r="AD185" s="218">
        <v>0</v>
      </c>
      <c r="AE185" s="218">
        <v>0</v>
      </c>
      <c r="AF185" s="242">
        <v>0</v>
      </c>
      <c r="AG185" s="220">
        <f t="shared" si="32"/>
        <v>2043279.71</v>
      </c>
      <c r="AH185" s="215">
        <f t="shared" si="33"/>
        <v>2043279.71</v>
      </c>
      <c r="AI185" s="219">
        <f t="shared" si="34"/>
        <v>0</v>
      </c>
      <c r="AJ185" s="243">
        <v>0</v>
      </c>
      <c r="AK185" s="218">
        <v>0</v>
      </c>
      <c r="AL185" s="218">
        <v>0</v>
      </c>
      <c r="AM185" s="218">
        <v>0</v>
      </c>
      <c r="AN185" s="219">
        <f t="shared" si="35"/>
        <v>2043279.71</v>
      </c>
      <c r="AO185" s="218">
        <v>2043279.71</v>
      </c>
      <c r="AP185" s="218">
        <v>0</v>
      </c>
      <c r="AQ185" s="218">
        <v>0</v>
      </c>
      <c r="AR185" s="218">
        <v>0</v>
      </c>
      <c r="AS185" s="219">
        <f t="shared" si="36"/>
        <v>0</v>
      </c>
      <c r="AT185" s="218">
        <v>0</v>
      </c>
      <c r="AU185" s="218">
        <v>0</v>
      </c>
      <c r="AV185" s="218">
        <v>0</v>
      </c>
      <c r="AW185" s="218">
        <v>0</v>
      </c>
      <c r="AX185" s="219">
        <f t="shared" si="37"/>
        <v>0</v>
      </c>
      <c r="AY185" s="218">
        <v>0</v>
      </c>
      <c r="AZ185" s="218">
        <v>0</v>
      </c>
      <c r="BA185" s="218">
        <v>0</v>
      </c>
      <c r="BB185" s="218">
        <v>0</v>
      </c>
      <c r="BC185" s="218">
        <v>0</v>
      </c>
      <c r="BD185" s="218">
        <v>0</v>
      </c>
      <c r="BE185" s="218">
        <v>0</v>
      </c>
    </row>
    <row r="186" ht="20.1" customHeight="1" spans="1:58">
      <c r="A186" s="211">
        <v>179</v>
      </c>
      <c r="B186" s="224" t="s">
        <v>48</v>
      </c>
      <c r="C186" s="224" t="s">
        <v>49</v>
      </c>
      <c r="D186" s="225">
        <v>2017</v>
      </c>
      <c r="E186" s="213" t="s">
        <v>238</v>
      </c>
      <c r="F186" s="212" t="s">
        <v>51</v>
      </c>
      <c r="G186" s="212" t="s">
        <v>51</v>
      </c>
      <c r="H186" s="214">
        <f t="shared" si="26"/>
        <v>1171533</v>
      </c>
      <c r="I186" s="215">
        <f t="shared" si="27"/>
        <v>1171533</v>
      </c>
      <c r="J186" s="216">
        <f t="shared" si="28"/>
        <v>0</v>
      </c>
      <c r="K186" s="217">
        <v>0</v>
      </c>
      <c r="L186" s="216">
        <v>0</v>
      </c>
      <c r="M186" s="218">
        <v>0</v>
      </c>
      <c r="N186" s="217">
        <v>0</v>
      </c>
      <c r="O186" s="216">
        <f t="shared" si="29"/>
        <v>1171533</v>
      </c>
      <c r="P186" s="215">
        <v>0</v>
      </c>
      <c r="Q186" s="219">
        <v>1171533</v>
      </c>
      <c r="R186" s="215">
        <v>0</v>
      </c>
      <c r="S186" s="218">
        <v>0</v>
      </c>
      <c r="T186" s="216">
        <f t="shared" si="30"/>
        <v>0</v>
      </c>
      <c r="U186" s="216">
        <v>0</v>
      </c>
      <c r="V186" s="216">
        <v>0</v>
      </c>
      <c r="W186" s="216">
        <v>0</v>
      </c>
      <c r="X186" s="216">
        <v>0</v>
      </c>
      <c r="Y186" s="219">
        <f t="shared" si="31"/>
        <v>0</v>
      </c>
      <c r="Z186" s="219">
        <v>0</v>
      </c>
      <c r="AA186" s="219">
        <v>0</v>
      </c>
      <c r="AB186" s="219">
        <v>0</v>
      </c>
      <c r="AC186" s="219">
        <v>0</v>
      </c>
      <c r="AD186" s="219">
        <v>0</v>
      </c>
      <c r="AE186" s="219">
        <v>0</v>
      </c>
      <c r="AF186" s="216">
        <v>0</v>
      </c>
      <c r="AG186" s="220">
        <f t="shared" si="32"/>
        <v>1171533</v>
      </c>
      <c r="AH186" s="215">
        <f t="shared" si="33"/>
        <v>1171533</v>
      </c>
      <c r="AI186" s="219">
        <f t="shared" si="34"/>
        <v>0</v>
      </c>
      <c r="AJ186" s="234">
        <v>0</v>
      </c>
      <c r="AK186" s="219">
        <v>0</v>
      </c>
      <c r="AL186" s="219">
        <v>0</v>
      </c>
      <c r="AM186" s="219">
        <v>0</v>
      </c>
      <c r="AN186" s="219">
        <f t="shared" si="35"/>
        <v>1171533</v>
      </c>
      <c r="AO186" s="219">
        <v>0</v>
      </c>
      <c r="AP186" s="219">
        <v>1171533</v>
      </c>
      <c r="AQ186" s="219">
        <v>0</v>
      </c>
      <c r="AR186" s="219">
        <v>0</v>
      </c>
      <c r="AS186" s="219">
        <f t="shared" si="36"/>
        <v>0</v>
      </c>
      <c r="AT186" s="219">
        <v>0</v>
      </c>
      <c r="AU186" s="219">
        <v>0</v>
      </c>
      <c r="AV186" s="219">
        <v>0</v>
      </c>
      <c r="AW186" s="219">
        <v>0</v>
      </c>
      <c r="AX186" s="219">
        <f t="shared" si="37"/>
        <v>0</v>
      </c>
      <c r="AY186" s="219">
        <v>0</v>
      </c>
      <c r="AZ186" s="219">
        <v>0</v>
      </c>
      <c r="BA186" s="219">
        <v>0</v>
      </c>
      <c r="BB186" s="219">
        <v>0</v>
      </c>
      <c r="BC186" s="219">
        <v>0</v>
      </c>
      <c r="BD186" s="219">
        <v>0</v>
      </c>
      <c r="BE186" s="219">
        <v>0</v>
      </c>
      <c r="BF186" t="s">
        <v>239</v>
      </c>
    </row>
    <row r="187" ht="20.1" customHeight="1" spans="1:58">
      <c r="A187" s="211">
        <v>180</v>
      </c>
      <c r="B187" s="224" t="s">
        <v>48</v>
      </c>
      <c r="C187" s="224" t="s">
        <v>49</v>
      </c>
      <c r="D187" s="241">
        <v>2019</v>
      </c>
      <c r="E187" s="213" t="s">
        <v>240</v>
      </c>
      <c r="F187" s="212" t="s">
        <v>51</v>
      </c>
      <c r="G187" s="212" t="s">
        <v>51</v>
      </c>
      <c r="H187" s="214">
        <f t="shared" si="26"/>
        <v>1496500</v>
      </c>
      <c r="I187" s="215">
        <f t="shared" si="27"/>
        <v>1496500</v>
      </c>
      <c r="J187" s="216">
        <f t="shared" si="28"/>
        <v>0</v>
      </c>
      <c r="K187" s="217">
        <v>0</v>
      </c>
      <c r="L187" s="216">
        <v>0</v>
      </c>
      <c r="M187" s="218">
        <v>0</v>
      </c>
      <c r="N187" s="217">
        <v>0</v>
      </c>
      <c r="O187" s="216">
        <f t="shared" si="29"/>
        <v>1496500</v>
      </c>
      <c r="P187" s="218">
        <v>1496500</v>
      </c>
      <c r="Q187" s="215">
        <v>0</v>
      </c>
      <c r="R187" s="215">
        <v>0</v>
      </c>
      <c r="S187" s="218">
        <v>0</v>
      </c>
      <c r="T187" s="216">
        <f t="shared" si="30"/>
        <v>0</v>
      </c>
      <c r="U187" s="242">
        <v>0</v>
      </c>
      <c r="V187" s="242">
        <v>0</v>
      </c>
      <c r="W187" s="242">
        <v>0</v>
      </c>
      <c r="X187" s="242">
        <v>0</v>
      </c>
      <c r="Y187" s="219">
        <f t="shared" si="31"/>
        <v>0</v>
      </c>
      <c r="Z187" s="218">
        <v>0</v>
      </c>
      <c r="AA187" s="218">
        <v>0</v>
      </c>
      <c r="AB187" s="218">
        <v>0</v>
      </c>
      <c r="AC187" s="218">
        <v>0</v>
      </c>
      <c r="AD187" s="218">
        <v>0</v>
      </c>
      <c r="AE187" s="218">
        <v>0</v>
      </c>
      <c r="AF187" s="242">
        <v>0</v>
      </c>
      <c r="AG187" s="220">
        <f t="shared" si="32"/>
        <v>1412125.02</v>
      </c>
      <c r="AH187" s="215">
        <f t="shared" si="33"/>
        <v>1412125.02</v>
      </c>
      <c r="AI187" s="219">
        <f t="shared" si="34"/>
        <v>0</v>
      </c>
      <c r="AJ187" s="243">
        <v>0</v>
      </c>
      <c r="AK187" s="218">
        <v>0</v>
      </c>
      <c r="AL187" s="218">
        <v>0</v>
      </c>
      <c r="AM187" s="218">
        <v>0</v>
      </c>
      <c r="AN187" s="219">
        <f t="shared" si="35"/>
        <v>1412125.02</v>
      </c>
      <c r="AO187" s="218">
        <v>1412125.02</v>
      </c>
      <c r="AP187" s="218">
        <v>0</v>
      </c>
      <c r="AQ187" s="218">
        <v>0</v>
      </c>
      <c r="AR187" s="218">
        <v>0</v>
      </c>
      <c r="AS187" s="219">
        <f t="shared" si="36"/>
        <v>0</v>
      </c>
      <c r="AT187" s="218">
        <v>0</v>
      </c>
      <c r="AU187" s="218">
        <v>0</v>
      </c>
      <c r="AV187" s="218">
        <v>0</v>
      </c>
      <c r="AW187" s="218">
        <v>0</v>
      </c>
      <c r="AX187" s="219">
        <f t="shared" si="37"/>
        <v>0</v>
      </c>
      <c r="AY187" s="218">
        <v>0</v>
      </c>
      <c r="AZ187" s="218">
        <v>0</v>
      </c>
      <c r="BA187" s="218">
        <v>0</v>
      </c>
      <c r="BB187" s="218">
        <v>0</v>
      </c>
      <c r="BC187" s="218">
        <v>0</v>
      </c>
      <c r="BD187" s="218">
        <v>0</v>
      </c>
      <c r="BE187" s="218">
        <v>0</v>
      </c>
    </row>
    <row r="188" ht="20.1" customHeight="1" spans="1:58">
      <c r="A188" s="211">
        <v>181</v>
      </c>
      <c r="B188" s="224" t="s">
        <v>48</v>
      </c>
      <c r="C188" s="224" t="s">
        <v>49</v>
      </c>
      <c r="D188" s="241">
        <v>2019</v>
      </c>
      <c r="E188" s="213" t="s">
        <v>241</v>
      </c>
      <c r="F188" s="212" t="s">
        <v>51</v>
      </c>
      <c r="G188" s="212" t="s">
        <v>51</v>
      </c>
      <c r="H188" s="214">
        <f t="shared" si="26"/>
        <v>880800</v>
      </c>
      <c r="I188" s="215">
        <f t="shared" si="27"/>
        <v>880800</v>
      </c>
      <c r="J188" s="216">
        <f t="shared" si="28"/>
        <v>0</v>
      </c>
      <c r="K188" s="217">
        <v>0</v>
      </c>
      <c r="L188" s="216">
        <v>0</v>
      </c>
      <c r="M188" s="218">
        <v>0</v>
      </c>
      <c r="N188" s="217">
        <v>0</v>
      </c>
      <c r="O188" s="216">
        <f t="shared" si="29"/>
        <v>880800</v>
      </c>
      <c r="P188" s="218">
        <v>880800</v>
      </c>
      <c r="Q188" s="215">
        <v>0</v>
      </c>
      <c r="R188" s="215">
        <v>0</v>
      </c>
      <c r="S188" s="218">
        <v>0</v>
      </c>
      <c r="T188" s="216">
        <f t="shared" si="30"/>
        <v>0</v>
      </c>
      <c r="U188" s="242">
        <v>0</v>
      </c>
      <c r="V188" s="242">
        <v>0</v>
      </c>
      <c r="W188" s="242">
        <v>0</v>
      </c>
      <c r="X188" s="242">
        <v>0</v>
      </c>
      <c r="Y188" s="219">
        <f t="shared" si="31"/>
        <v>0</v>
      </c>
      <c r="Z188" s="218">
        <v>0</v>
      </c>
      <c r="AA188" s="218">
        <v>0</v>
      </c>
      <c r="AB188" s="218">
        <v>0</v>
      </c>
      <c r="AC188" s="218">
        <v>0</v>
      </c>
      <c r="AD188" s="218">
        <v>0</v>
      </c>
      <c r="AE188" s="218">
        <v>0</v>
      </c>
      <c r="AF188" s="242">
        <v>0</v>
      </c>
      <c r="AG188" s="220">
        <f t="shared" si="32"/>
        <v>878098.27</v>
      </c>
      <c r="AH188" s="215">
        <f t="shared" si="33"/>
        <v>878098.27</v>
      </c>
      <c r="AI188" s="219">
        <f t="shared" si="34"/>
        <v>0</v>
      </c>
      <c r="AJ188" s="243">
        <v>0</v>
      </c>
      <c r="AK188" s="218">
        <v>0</v>
      </c>
      <c r="AL188" s="218">
        <v>0</v>
      </c>
      <c r="AM188" s="218">
        <v>0</v>
      </c>
      <c r="AN188" s="219">
        <f t="shared" si="35"/>
        <v>878098.27</v>
      </c>
      <c r="AO188" s="218">
        <v>878098.27</v>
      </c>
      <c r="AP188" s="218">
        <v>0</v>
      </c>
      <c r="AQ188" s="218">
        <v>0</v>
      </c>
      <c r="AR188" s="218">
        <v>0</v>
      </c>
      <c r="AS188" s="219">
        <f t="shared" si="36"/>
        <v>0</v>
      </c>
      <c r="AT188" s="218">
        <v>0</v>
      </c>
      <c r="AU188" s="218">
        <v>0</v>
      </c>
      <c r="AV188" s="218">
        <v>0</v>
      </c>
      <c r="AW188" s="218">
        <v>0</v>
      </c>
      <c r="AX188" s="219">
        <f t="shared" si="37"/>
        <v>0</v>
      </c>
      <c r="AY188" s="218">
        <v>0</v>
      </c>
      <c r="AZ188" s="218">
        <v>0</v>
      </c>
      <c r="BA188" s="218">
        <v>0</v>
      </c>
      <c r="BB188" s="218">
        <v>0</v>
      </c>
      <c r="BC188" s="218">
        <v>0</v>
      </c>
      <c r="BD188" s="218">
        <v>0</v>
      </c>
      <c r="BE188" s="218">
        <v>0</v>
      </c>
    </row>
    <row r="189" ht="20.1" customHeight="1" spans="1:58">
      <c r="A189" s="211">
        <v>182</v>
      </c>
      <c r="B189" s="224" t="s">
        <v>48</v>
      </c>
      <c r="C189" s="224" t="s">
        <v>49</v>
      </c>
      <c r="D189" s="225">
        <v>2017</v>
      </c>
      <c r="E189" s="213" t="s">
        <v>242</v>
      </c>
      <c r="F189" s="212" t="s">
        <v>51</v>
      </c>
      <c r="G189" s="212" t="s">
        <v>51</v>
      </c>
      <c r="H189" s="214">
        <f t="shared" si="26"/>
        <v>690600</v>
      </c>
      <c r="I189" s="215">
        <f t="shared" si="27"/>
        <v>490000</v>
      </c>
      <c r="J189" s="216">
        <f t="shared" si="28"/>
        <v>0</v>
      </c>
      <c r="K189" s="217">
        <v>0</v>
      </c>
      <c r="L189" s="216">
        <v>0</v>
      </c>
      <c r="M189" s="218">
        <v>0</v>
      </c>
      <c r="N189" s="217">
        <v>0</v>
      </c>
      <c r="O189" s="216">
        <f t="shared" si="29"/>
        <v>490000</v>
      </c>
      <c r="P189" s="215">
        <v>0</v>
      </c>
      <c r="Q189" s="215">
        <v>490000</v>
      </c>
      <c r="R189" s="215">
        <v>0</v>
      </c>
      <c r="S189" s="218">
        <v>0</v>
      </c>
      <c r="T189" s="216">
        <f t="shared" si="30"/>
        <v>0</v>
      </c>
      <c r="U189" s="216">
        <v>0</v>
      </c>
      <c r="V189" s="216">
        <v>0</v>
      </c>
      <c r="W189" s="216">
        <v>0</v>
      </c>
      <c r="X189" s="216">
        <v>0</v>
      </c>
      <c r="Y189" s="219">
        <f t="shared" si="31"/>
        <v>0</v>
      </c>
      <c r="Z189" s="219">
        <v>0</v>
      </c>
      <c r="AA189" s="219">
        <v>0</v>
      </c>
      <c r="AB189" s="219">
        <v>0</v>
      </c>
      <c r="AC189" s="219">
        <v>0</v>
      </c>
      <c r="AD189" s="219">
        <v>0</v>
      </c>
      <c r="AE189" s="219">
        <v>0</v>
      </c>
      <c r="AF189" s="216">
        <v>200600</v>
      </c>
      <c r="AG189" s="220">
        <f t="shared" si="32"/>
        <v>690600</v>
      </c>
      <c r="AH189" s="215">
        <f t="shared" si="33"/>
        <v>490000</v>
      </c>
      <c r="AI189" s="219">
        <f t="shared" si="34"/>
        <v>0</v>
      </c>
      <c r="AJ189" s="234">
        <v>0</v>
      </c>
      <c r="AK189" s="219">
        <v>0</v>
      </c>
      <c r="AL189" s="219">
        <v>0</v>
      </c>
      <c r="AM189" s="219">
        <v>0</v>
      </c>
      <c r="AN189" s="219">
        <f t="shared" si="35"/>
        <v>490000</v>
      </c>
      <c r="AO189" s="219">
        <v>0</v>
      </c>
      <c r="AP189" s="219">
        <v>490000</v>
      </c>
      <c r="AQ189" s="219">
        <v>0</v>
      </c>
      <c r="AR189" s="219">
        <v>0</v>
      </c>
      <c r="AS189" s="219">
        <f t="shared" si="36"/>
        <v>0</v>
      </c>
      <c r="AT189" s="219">
        <v>0</v>
      </c>
      <c r="AU189" s="219">
        <v>0</v>
      </c>
      <c r="AV189" s="219">
        <v>0</v>
      </c>
      <c r="AW189" s="219">
        <v>0</v>
      </c>
      <c r="AX189" s="219">
        <f t="shared" si="37"/>
        <v>0</v>
      </c>
      <c r="AY189" s="219">
        <v>0</v>
      </c>
      <c r="AZ189" s="219">
        <v>0</v>
      </c>
      <c r="BA189" s="219">
        <v>0</v>
      </c>
      <c r="BB189" s="219">
        <v>0</v>
      </c>
      <c r="BC189" s="219">
        <v>0</v>
      </c>
      <c r="BD189" s="219">
        <v>0</v>
      </c>
      <c r="BE189" s="219">
        <v>200600</v>
      </c>
      <c r="BF189" t="s">
        <v>243</v>
      </c>
    </row>
    <row r="190" ht="20.1" customHeight="1" spans="1:58">
      <c r="A190" s="211">
        <v>183</v>
      </c>
      <c r="B190" s="224" t="s">
        <v>48</v>
      </c>
      <c r="C190" s="224" t="s">
        <v>49</v>
      </c>
      <c r="D190" s="225">
        <v>2017</v>
      </c>
      <c r="E190" s="213" t="s">
        <v>244</v>
      </c>
      <c r="F190" s="212" t="s">
        <v>51</v>
      </c>
      <c r="G190" s="212" t="s">
        <v>51</v>
      </c>
      <c r="H190" s="214">
        <f t="shared" si="26"/>
        <v>556400</v>
      </c>
      <c r="I190" s="215">
        <f t="shared" si="27"/>
        <v>500000</v>
      </c>
      <c r="J190" s="216">
        <f t="shared" si="28"/>
        <v>0</v>
      </c>
      <c r="K190" s="217">
        <v>0</v>
      </c>
      <c r="L190" s="216">
        <v>0</v>
      </c>
      <c r="M190" s="218">
        <v>0</v>
      </c>
      <c r="N190" s="217">
        <v>0</v>
      </c>
      <c r="O190" s="216">
        <f t="shared" si="29"/>
        <v>500000</v>
      </c>
      <c r="P190" s="215">
        <v>0</v>
      </c>
      <c r="Q190" s="215">
        <v>500000</v>
      </c>
      <c r="R190" s="215">
        <v>0</v>
      </c>
      <c r="S190" s="218">
        <v>0</v>
      </c>
      <c r="T190" s="216">
        <f t="shared" si="30"/>
        <v>0</v>
      </c>
      <c r="U190" s="216">
        <v>0</v>
      </c>
      <c r="V190" s="216">
        <v>0</v>
      </c>
      <c r="W190" s="216">
        <v>0</v>
      </c>
      <c r="X190" s="216">
        <v>0</v>
      </c>
      <c r="Y190" s="219">
        <f t="shared" si="31"/>
        <v>0</v>
      </c>
      <c r="Z190" s="219">
        <v>0</v>
      </c>
      <c r="AA190" s="219">
        <v>0</v>
      </c>
      <c r="AB190" s="219">
        <v>0</v>
      </c>
      <c r="AC190" s="219">
        <v>0</v>
      </c>
      <c r="AD190" s="219">
        <v>0</v>
      </c>
      <c r="AE190" s="219">
        <v>0</v>
      </c>
      <c r="AF190" s="216">
        <v>56400</v>
      </c>
      <c r="AG190" s="220">
        <f t="shared" si="32"/>
        <v>556400</v>
      </c>
      <c r="AH190" s="215">
        <f t="shared" si="33"/>
        <v>500000</v>
      </c>
      <c r="AI190" s="219">
        <f t="shared" si="34"/>
        <v>0</v>
      </c>
      <c r="AJ190" s="234">
        <v>0</v>
      </c>
      <c r="AK190" s="219">
        <v>0</v>
      </c>
      <c r="AL190" s="219">
        <v>0</v>
      </c>
      <c r="AM190" s="219">
        <v>0</v>
      </c>
      <c r="AN190" s="219">
        <f t="shared" si="35"/>
        <v>500000</v>
      </c>
      <c r="AO190" s="219">
        <v>0</v>
      </c>
      <c r="AP190" s="219">
        <v>500000</v>
      </c>
      <c r="AQ190" s="219">
        <v>0</v>
      </c>
      <c r="AR190" s="219">
        <v>0</v>
      </c>
      <c r="AS190" s="219">
        <f t="shared" si="36"/>
        <v>0</v>
      </c>
      <c r="AT190" s="219">
        <v>0</v>
      </c>
      <c r="AU190" s="219">
        <v>0</v>
      </c>
      <c r="AV190" s="219">
        <v>0</v>
      </c>
      <c r="AW190" s="219">
        <v>0</v>
      </c>
      <c r="AX190" s="219">
        <f t="shared" si="37"/>
        <v>0</v>
      </c>
      <c r="AY190" s="219">
        <v>0</v>
      </c>
      <c r="AZ190" s="219">
        <v>0</v>
      </c>
      <c r="BA190" s="219">
        <v>0</v>
      </c>
      <c r="BB190" s="219">
        <v>0</v>
      </c>
      <c r="BC190" s="219">
        <v>0</v>
      </c>
      <c r="BD190" s="219">
        <v>0</v>
      </c>
      <c r="BE190" s="219">
        <v>56400</v>
      </c>
      <c r="BF190" t="s">
        <v>245</v>
      </c>
    </row>
    <row r="191" ht="20.1" customHeight="1" spans="1:58">
      <c r="A191" s="211">
        <v>184</v>
      </c>
      <c r="B191" s="224" t="s">
        <v>48</v>
      </c>
      <c r="C191" s="224" t="s">
        <v>49</v>
      </c>
      <c r="D191" s="225">
        <v>2017</v>
      </c>
      <c r="E191" s="213" t="s">
        <v>246</v>
      </c>
      <c r="F191" s="212" t="s">
        <v>51</v>
      </c>
      <c r="G191" s="212" t="s">
        <v>51</v>
      </c>
      <c r="H191" s="214">
        <f t="shared" si="26"/>
        <v>500000</v>
      </c>
      <c r="I191" s="215">
        <f t="shared" si="27"/>
        <v>500000</v>
      </c>
      <c r="J191" s="216">
        <f t="shared" si="28"/>
        <v>0</v>
      </c>
      <c r="K191" s="217">
        <v>0</v>
      </c>
      <c r="L191" s="216">
        <v>0</v>
      </c>
      <c r="M191" s="218">
        <v>0</v>
      </c>
      <c r="N191" s="217">
        <v>0</v>
      </c>
      <c r="O191" s="216">
        <f t="shared" si="29"/>
        <v>500000</v>
      </c>
      <c r="P191" s="215">
        <v>0</v>
      </c>
      <c r="Q191" s="215">
        <v>500000</v>
      </c>
      <c r="R191" s="215">
        <v>0</v>
      </c>
      <c r="S191" s="218">
        <v>0</v>
      </c>
      <c r="T191" s="216">
        <f t="shared" si="30"/>
        <v>0</v>
      </c>
      <c r="U191" s="216">
        <v>0</v>
      </c>
      <c r="V191" s="216">
        <v>0</v>
      </c>
      <c r="W191" s="216">
        <v>0</v>
      </c>
      <c r="X191" s="216">
        <v>0</v>
      </c>
      <c r="Y191" s="219">
        <f t="shared" si="31"/>
        <v>0</v>
      </c>
      <c r="Z191" s="219">
        <v>0</v>
      </c>
      <c r="AA191" s="219">
        <v>0</v>
      </c>
      <c r="AB191" s="219">
        <v>0</v>
      </c>
      <c r="AC191" s="219">
        <v>0</v>
      </c>
      <c r="AD191" s="219">
        <v>0</v>
      </c>
      <c r="AE191" s="219">
        <v>0</v>
      </c>
      <c r="AF191" s="216">
        <v>0</v>
      </c>
      <c r="AG191" s="220">
        <f t="shared" si="32"/>
        <v>496096</v>
      </c>
      <c r="AH191" s="215">
        <f t="shared" si="33"/>
        <v>496096</v>
      </c>
      <c r="AI191" s="219">
        <f t="shared" si="34"/>
        <v>0</v>
      </c>
      <c r="AJ191" s="234">
        <v>0</v>
      </c>
      <c r="AK191" s="219">
        <v>0</v>
      </c>
      <c r="AL191" s="219">
        <v>0</v>
      </c>
      <c r="AM191" s="219">
        <v>0</v>
      </c>
      <c r="AN191" s="219">
        <f t="shared" si="35"/>
        <v>496096</v>
      </c>
      <c r="AO191" s="219">
        <v>0</v>
      </c>
      <c r="AP191" s="219">
        <v>496096</v>
      </c>
      <c r="AQ191" s="219">
        <v>0</v>
      </c>
      <c r="AR191" s="219">
        <v>0</v>
      </c>
      <c r="AS191" s="219">
        <f t="shared" si="36"/>
        <v>0</v>
      </c>
      <c r="AT191" s="219">
        <v>0</v>
      </c>
      <c r="AU191" s="219">
        <v>0</v>
      </c>
      <c r="AV191" s="219">
        <v>0</v>
      </c>
      <c r="AW191" s="219">
        <v>0</v>
      </c>
      <c r="AX191" s="219">
        <f t="shared" si="37"/>
        <v>0</v>
      </c>
      <c r="AY191" s="219">
        <v>0</v>
      </c>
      <c r="AZ191" s="219">
        <v>0</v>
      </c>
      <c r="BA191" s="219">
        <v>0</v>
      </c>
      <c r="BB191" s="219">
        <v>0</v>
      </c>
      <c r="BC191" s="219">
        <v>0</v>
      </c>
      <c r="BD191" s="219">
        <v>0</v>
      </c>
      <c r="BE191" s="219">
        <v>0</v>
      </c>
    </row>
    <row r="192" ht="20.1" customHeight="1" spans="1:58">
      <c r="A192" s="211">
        <v>185</v>
      </c>
      <c r="B192" s="224" t="s">
        <v>48</v>
      </c>
      <c r="C192" s="224" t="s">
        <v>49</v>
      </c>
      <c r="D192" s="225">
        <v>2019</v>
      </c>
      <c r="E192" s="213" t="s">
        <v>247</v>
      </c>
      <c r="F192" s="212" t="s">
        <v>51</v>
      </c>
      <c r="G192" s="212" t="s">
        <v>51</v>
      </c>
      <c r="H192" s="214">
        <f t="shared" si="26"/>
        <v>281700</v>
      </c>
      <c r="I192" s="215">
        <f t="shared" si="27"/>
        <v>281700</v>
      </c>
      <c r="J192" s="216">
        <f t="shared" si="28"/>
        <v>0</v>
      </c>
      <c r="K192" s="217">
        <v>0</v>
      </c>
      <c r="L192" s="216">
        <v>0</v>
      </c>
      <c r="M192" s="218">
        <v>0</v>
      </c>
      <c r="N192" s="217">
        <v>0</v>
      </c>
      <c r="O192" s="216">
        <f t="shared" si="29"/>
        <v>281700</v>
      </c>
      <c r="P192" s="215">
        <v>0</v>
      </c>
      <c r="Q192" s="215">
        <v>0</v>
      </c>
      <c r="R192" s="215">
        <v>0</v>
      </c>
      <c r="S192" s="215">
        <v>281700</v>
      </c>
      <c r="T192" s="216">
        <f t="shared" si="30"/>
        <v>0</v>
      </c>
      <c r="U192" s="216">
        <v>0</v>
      </c>
      <c r="V192" s="216">
        <v>0</v>
      </c>
      <c r="W192" s="216">
        <v>0</v>
      </c>
      <c r="X192" s="216">
        <v>0</v>
      </c>
      <c r="Y192" s="219">
        <f t="shared" si="31"/>
        <v>0</v>
      </c>
      <c r="Z192" s="219">
        <v>0</v>
      </c>
      <c r="AA192" s="219">
        <v>0</v>
      </c>
      <c r="AB192" s="219">
        <v>0</v>
      </c>
      <c r="AC192" s="219">
        <v>0</v>
      </c>
      <c r="AD192" s="219">
        <v>0</v>
      </c>
      <c r="AE192" s="219">
        <v>0</v>
      </c>
      <c r="AF192" s="216">
        <v>0</v>
      </c>
      <c r="AG192" s="220">
        <f t="shared" si="32"/>
        <v>281695</v>
      </c>
      <c r="AH192" s="215">
        <f t="shared" si="33"/>
        <v>281695</v>
      </c>
      <c r="AI192" s="219">
        <f t="shared" si="34"/>
        <v>0</v>
      </c>
      <c r="AJ192" s="234">
        <v>0</v>
      </c>
      <c r="AK192" s="219">
        <v>0</v>
      </c>
      <c r="AL192" s="219">
        <v>0</v>
      </c>
      <c r="AM192" s="219">
        <v>0</v>
      </c>
      <c r="AN192" s="219">
        <f t="shared" si="35"/>
        <v>281695</v>
      </c>
      <c r="AO192" s="219">
        <v>0</v>
      </c>
      <c r="AP192" s="219">
        <v>0</v>
      </c>
      <c r="AQ192" s="219">
        <v>0</v>
      </c>
      <c r="AR192" s="219">
        <v>281695</v>
      </c>
      <c r="AS192" s="219">
        <f t="shared" si="36"/>
        <v>0</v>
      </c>
      <c r="AT192" s="219">
        <v>0</v>
      </c>
      <c r="AU192" s="219">
        <v>0</v>
      </c>
      <c r="AV192" s="219">
        <v>0</v>
      </c>
      <c r="AW192" s="219">
        <v>0</v>
      </c>
      <c r="AX192" s="219">
        <f t="shared" si="37"/>
        <v>0</v>
      </c>
      <c r="AY192" s="219">
        <v>0</v>
      </c>
      <c r="AZ192" s="219">
        <v>0</v>
      </c>
      <c r="BA192" s="219">
        <v>0</v>
      </c>
      <c r="BB192" s="219">
        <v>0</v>
      </c>
      <c r="BC192" s="219">
        <v>0</v>
      </c>
      <c r="BD192" s="219">
        <v>0</v>
      </c>
      <c r="BE192" s="219">
        <v>0</v>
      </c>
    </row>
    <row r="193" ht="20.1" customHeight="1" spans="1:58">
      <c r="A193" s="211">
        <v>186</v>
      </c>
      <c r="B193" s="224" t="s">
        <v>48</v>
      </c>
      <c r="C193" s="224" t="s">
        <v>49</v>
      </c>
      <c r="D193" s="225">
        <v>2019</v>
      </c>
      <c r="E193" s="213" t="s">
        <v>248</v>
      </c>
      <c r="F193" s="212" t="s">
        <v>51</v>
      </c>
      <c r="G193" s="212" t="s">
        <v>51</v>
      </c>
      <c r="H193" s="214">
        <f t="shared" si="26"/>
        <v>4642700</v>
      </c>
      <c r="I193" s="215">
        <f t="shared" si="27"/>
        <v>4642700</v>
      </c>
      <c r="J193" s="216">
        <f t="shared" si="28"/>
        <v>0</v>
      </c>
      <c r="K193" s="217">
        <v>0</v>
      </c>
      <c r="L193" s="216">
        <v>0</v>
      </c>
      <c r="M193" s="218">
        <v>0</v>
      </c>
      <c r="N193" s="217">
        <v>0</v>
      </c>
      <c r="O193" s="216">
        <f t="shared" si="29"/>
        <v>4642700</v>
      </c>
      <c r="P193" s="215">
        <v>0</v>
      </c>
      <c r="Q193" s="215">
        <v>4642700</v>
      </c>
      <c r="R193" s="215">
        <v>0</v>
      </c>
      <c r="S193" s="218">
        <v>0</v>
      </c>
      <c r="T193" s="216">
        <f t="shared" si="30"/>
        <v>0</v>
      </c>
      <c r="U193" s="216">
        <v>0</v>
      </c>
      <c r="V193" s="216">
        <v>0</v>
      </c>
      <c r="W193" s="216">
        <v>0</v>
      </c>
      <c r="X193" s="216">
        <v>0</v>
      </c>
      <c r="Y193" s="219">
        <f t="shared" si="31"/>
        <v>0</v>
      </c>
      <c r="Z193" s="219">
        <v>0</v>
      </c>
      <c r="AA193" s="219">
        <v>0</v>
      </c>
      <c r="AB193" s="219">
        <v>0</v>
      </c>
      <c r="AC193" s="219">
        <v>0</v>
      </c>
      <c r="AD193" s="219">
        <v>0</v>
      </c>
      <c r="AE193" s="219">
        <v>0</v>
      </c>
      <c r="AF193" s="216">
        <v>0</v>
      </c>
      <c r="AG193" s="220">
        <f t="shared" si="32"/>
        <v>4302600</v>
      </c>
      <c r="AH193" s="215">
        <f t="shared" si="33"/>
        <v>4302600</v>
      </c>
      <c r="AI193" s="219">
        <f t="shared" si="34"/>
        <v>0</v>
      </c>
      <c r="AJ193" s="234">
        <v>0</v>
      </c>
      <c r="AK193" s="219">
        <v>0</v>
      </c>
      <c r="AL193" s="219">
        <v>0</v>
      </c>
      <c r="AM193" s="219">
        <v>0</v>
      </c>
      <c r="AN193" s="219">
        <f t="shared" si="35"/>
        <v>4302600</v>
      </c>
      <c r="AO193" s="219">
        <v>0</v>
      </c>
      <c r="AP193" s="219">
        <v>4302600</v>
      </c>
      <c r="AQ193" s="219">
        <v>0</v>
      </c>
      <c r="AR193" s="219">
        <v>0</v>
      </c>
      <c r="AS193" s="219">
        <f t="shared" si="36"/>
        <v>0</v>
      </c>
      <c r="AT193" s="219">
        <v>0</v>
      </c>
      <c r="AU193" s="219">
        <v>0</v>
      </c>
      <c r="AV193" s="219">
        <v>0</v>
      </c>
      <c r="AW193" s="219">
        <v>0</v>
      </c>
      <c r="AX193" s="219">
        <f t="shared" si="37"/>
        <v>0</v>
      </c>
      <c r="AY193" s="219">
        <v>0</v>
      </c>
      <c r="AZ193" s="219">
        <v>0</v>
      </c>
      <c r="BA193" s="219">
        <v>0</v>
      </c>
      <c r="BB193" s="219">
        <v>0</v>
      </c>
      <c r="BC193" s="219">
        <v>0</v>
      </c>
      <c r="BD193" s="219">
        <v>0</v>
      </c>
      <c r="BE193" s="219">
        <v>0</v>
      </c>
    </row>
    <row r="194" ht="20.1" customHeight="1" spans="1:58">
      <c r="A194" s="211">
        <v>187</v>
      </c>
      <c r="B194" s="224" t="s">
        <v>48</v>
      </c>
      <c r="C194" s="224" t="s">
        <v>49</v>
      </c>
      <c r="D194" s="225">
        <v>2019</v>
      </c>
      <c r="E194" s="213" t="s">
        <v>249</v>
      </c>
      <c r="F194" s="212" t="s">
        <v>51</v>
      </c>
      <c r="G194" s="212" t="s">
        <v>51</v>
      </c>
      <c r="H194" s="214">
        <f t="shared" si="26"/>
        <v>18891600</v>
      </c>
      <c r="I194" s="215">
        <f t="shared" si="27"/>
        <v>18891600</v>
      </c>
      <c r="J194" s="216">
        <f t="shared" si="28"/>
        <v>0</v>
      </c>
      <c r="K194" s="217">
        <v>0</v>
      </c>
      <c r="L194" s="216">
        <v>0</v>
      </c>
      <c r="M194" s="218">
        <v>0</v>
      </c>
      <c r="N194" s="217">
        <v>0</v>
      </c>
      <c r="O194" s="216">
        <f t="shared" si="29"/>
        <v>18891600</v>
      </c>
      <c r="P194" s="215">
        <v>18891600</v>
      </c>
      <c r="Q194" s="215">
        <v>0</v>
      </c>
      <c r="R194" s="215">
        <v>0</v>
      </c>
      <c r="S194" s="218">
        <v>0</v>
      </c>
      <c r="T194" s="216">
        <f t="shared" si="30"/>
        <v>0</v>
      </c>
      <c r="U194" s="216">
        <v>0</v>
      </c>
      <c r="V194" s="216">
        <v>0</v>
      </c>
      <c r="W194" s="216">
        <v>0</v>
      </c>
      <c r="X194" s="216">
        <v>0</v>
      </c>
      <c r="Y194" s="219">
        <f t="shared" si="31"/>
        <v>0</v>
      </c>
      <c r="Z194" s="219">
        <v>0</v>
      </c>
      <c r="AA194" s="219">
        <v>0</v>
      </c>
      <c r="AB194" s="219">
        <v>0</v>
      </c>
      <c r="AC194" s="219">
        <v>0</v>
      </c>
      <c r="AD194" s="219">
        <v>0</v>
      </c>
      <c r="AE194" s="219">
        <v>0</v>
      </c>
      <c r="AF194" s="216">
        <v>0</v>
      </c>
      <c r="AG194" s="220">
        <f t="shared" si="32"/>
        <v>18891600</v>
      </c>
      <c r="AH194" s="215">
        <f t="shared" si="33"/>
        <v>18891600</v>
      </c>
      <c r="AI194" s="219">
        <f t="shared" si="34"/>
        <v>0</v>
      </c>
      <c r="AJ194" s="234">
        <v>0</v>
      </c>
      <c r="AK194" s="219">
        <v>0</v>
      </c>
      <c r="AL194" s="219">
        <v>0</v>
      </c>
      <c r="AM194" s="219">
        <v>0</v>
      </c>
      <c r="AN194" s="219">
        <f t="shared" si="35"/>
        <v>18891600</v>
      </c>
      <c r="AO194" s="219">
        <v>18891600</v>
      </c>
      <c r="AP194" s="219">
        <v>0</v>
      </c>
      <c r="AQ194" s="219">
        <v>0</v>
      </c>
      <c r="AR194" s="219">
        <v>0</v>
      </c>
      <c r="AS194" s="219">
        <f t="shared" si="36"/>
        <v>0</v>
      </c>
      <c r="AT194" s="219">
        <v>0</v>
      </c>
      <c r="AU194" s="219">
        <v>0</v>
      </c>
      <c r="AV194" s="219">
        <v>0</v>
      </c>
      <c r="AW194" s="219">
        <v>0</v>
      </c>
      <c r="AX194" s="219">
        <f t="shared" si="37"/>
        <v>0</v>
      </c>
      <c r="AY194" s="219">
        <v>0</v>
      </c>
      <c r="AZ194" s="219">
        <v>0</v>
      </c>
      <c r="BA194" s="219">
        <v>0</v>
      </c>
      <c r="BB194" s="219">
        <v>0</v>
      </c>
      <c r="BC194" s="219">
        <v>0</v>
      </c>
      <c r="BD194" s="219">
        <v>0</v>
      </c>
      <c r="BE194" s="219">
        <v>0</v>
      </c>
    </row>
    <row r="195" ht="20.1" customHeight="1" spans="1:58">
      <c r="A195" s="211">
        <v>188</v>
      </c>
      <c r="B195" s="224" t="s">
        <v>48</v>
      </c>
      <c r="C195" s="224" t="s">
        <v>49</v>
      </c>
      <c r="D195" s="225">
        <v>2019</v>
      </c>
      <c r="E195" s="213" t="s">
        <v>250</v>
      </c>
      <c r="F195" s="212" t="s">
        <v>51</v>
      </c>
      <c r="G195" s="212" t="s">
        <v>51</v>
      </c>
      <c r="H195" s="214">
        <f t="shared" si="26"/>
        <v>4500000</v>
      </c>
      <c r="I195" s="215">
        <f t="shared" si="27"/>
        <v>4500000</v>
      </c>
      <c r="J195" s="216">
        <f t="shared" si="28"/>
        <v>0</v>
      </c>
      <c r="K195" s="217">
        <v>0</v>
      </c>
      <c r="L195" s="216">
        <v>0</v>
      </c>
      <c r="M195" s="218">
        <v>0</v>
      </c>
      <c r="N195" s="217">
        <v>0</v>
      </c>
      <c r="O195" s="216">
        <f t="shared" si="29"/>
        <v>4500000</v>
      </c>
      <c r="P195" s="215">
        <v>0</v>
      </c>
      <c r="Q195" s="215">
        <v>4500000</v>
      </c>
      <c r="R195" s="215">
        <v>0</v>
      </c>
      <c r="S195" s="218">
        <v>0</v>
      </c>
      <c r="T195" s="216">
        <f t="shared" si="30"/>
        <v>0</v>
      </c>
      <c r="U195" s="216">
        <v>0</v>
      </c>
      <c r="V195" s="216">
        <v>0</v>
      </c>
      <c r="W195" s="216">
        <v>0</v>
      </c>
      <c r="X195" s="216">
        <v>0</v>
      </c>
      <c r="Y195" s="219">
        <f t="shared" si="31"/>
        <v>0</v>
      </c>
      <c r="Z195" s="219">
        <v>0</v>
      </c>
      <c r="AA195" s="219">
        <v>0</v>
      </c>
      <c r="AB195" s="219">
        <v>0</v>
      </c>
      <c r="AC195" s="219">
        <v>0</v>
      </c>
      <c r="AD195" s="219">
        <v>0</v>
      </c>
      <c r="AE195" s="219">
        <v>0</v>
      </c>
      <c r="AF195" s="216">
        <v>0</v>
      </c>
      <c r="AG195" s="220">
        <f t="shared" si="32"/>
        <v>4311000</v>
      </c>
      <c r="AH195" s="215">
        <f t="shared" si="33"/>
        <v>4311000</v>
      </c>
      <c r="AI195" s="219">
        <f t="shared" si="34"/>
        <v>0</v>
      </c>
      <c r="AJ195" s="219">
        <v>0</v>
      </c>
      <c r="AK195" s="219">
        <v>0</v>
      </c>
      <c r="AL195" s="219">
        <v>0</v>
      </c>
      <c r="AM195" s="219">
        <v>0</v>
      </c>
      <c r="AN195" s="219">
        <f t="shared" si="35"/>
        <v>4311000</v>
      </c>
      <c r="AO195" s="215">
        <v>0</v>
      </c>
      <c r="AP195" s="215">
        <v>4311000</v>
      </c>
      <c r="AQ195" s="215">
        <v>0</v>
      </c>
      <c r="AR195" s="219">
        <v>0</v>
      </c>
      <c r="AS195" s="219">
        <f t="shared" si="36"/>
        <v>0</v>
      </c>
      <c r="AT195" s="219">
        <v>0</v>
      </c>
      <c r="AU195" s="219">
        <v>0</v>
      </c>
      <c r="AV195" s="219">
        <v>0</v>
      </c>
      <c r="AW195" s="219">
        <v>0</v>
      </c>
      <c r="AX195" s="219">
        <f t="shared" si="37"/>
        <v>0</v>
      </c>
      <c r="AY195" s="219">
        <v>0</v>
      </c>
      <c r="AZ195" s="219">
        <v>0</v>
      </c>
      <c r="BA195" s="219">
        <v>0</v>
      </c>
      <c r="BB195" s="219">
        <v>0</v>
      </c>
      <c r="BC195" s="219">
        <v>0</v>
      </c>
      <c r="BD195" s="219">
        <v>0</v>
      </c>
      <c r="BE195" s="219">
        <v>0</v>
      </c>
      <c r="BF195" t="s">
        <v>251</v>
      </c>
    </row>
    <row r="196" ht="20.1" customHeight="1" spans="1:58">
      <c r="A196" s="211">
        <v>189</v>
      </c>
      <c r="B196" s="224" t="s">
        <v>48</v>
      </c>
      <c r="C196" s="224" t="s">
        <v>49</v>
      </c>
      <c r="D196" s="225">
        <v>2019</v>
      </c>
      <c r="E196" s="213" t="s">
        <v>252</v>
      </c>
      <c r="F196" s="212" t="s">
        <v>51</v>
      </c>
      <c r="G196" s="212" t="s">
        <v>51</v>
      </c>
      <c r="H196" s="214">
        <f t="shared" si="26"/>
        <v>11373000</v>
      </c>
      <c r="I196" s="215">
        <f t="shared" si="27"/>
        <v>11373000</v>
      </c>
      <c r="J196" s="216">
        <f t="shared" si="28"/>
        <v>0</v>
      </c>
      <c r="K196" s="217">
        <v>0</v>
      </c>
      <c r="L196" s="216">
        <v>0</v>
      </c>
      <c r="M196" s="218">
        <v>0</v>
      </c>
      <c r="N196" s="217">
        <v>0</v>
      </c>
      <c r="O196" s="216">
        <f t="shared" si="29"/>
        <v>11373000</v>
      </c>
      <c r="P196" s="215">
        <v>0</v>
      </c>
      <c r="Q196" s="215">
        <v>0</v>
      </c>
      <c r="R196" s="215">
        <v>0</v>
      </c>
      <c r="S196" s="215">
        <v>11373000</v>
      </c>
      <c r="T196" s="216">
        <f t="shared" si="30"/>
        <v>0</v>
      </c>
      <c r="U196" s="216">
        <v>0</v>
      </c>
      <c r="V196" s="216">
        <v>0</v>
      </c>
      <c r="W196" s="216">
        <v>0</v>
      </c>
      <c r="X196" s="216">
        <v>0</v>
      </c>
      <c r="Y196" s="219">
        <f t="shared" si="31"/>
        <v>0</v>
      </c>
      <c r="Z196" s="219">
        <v>0</v>
      </c>
      <c r="AA196" s="219">
        <v>0</v>
      </c>
      <c r="AB196" s="219">
        <v>0</v>
      </c>
      <c r="AC196" s="219">
        <v>0</v>
      </c>
      <c r="AD196" s="219">
        <v>0</v>
      </c>
      <c r="AE196" s="219">
        <v>0</v>
      </c>
      <c r="AF196" s="216">
        <v>0</v>
      </c>
      <c r="AG196" s="220">
        <f t="shared" si="32"/>
        <v>11373000</v>
      </c>
      <c r="AH196" s="215">
        <f t="shared" si="33"/>
        <v>11373000</v>
      </c>
      <c r="AI196" s="219">
        <f t="shared" si="34"/>
        <v>0</v>
      </c>
      <c r="AJ196" s="234">
        <v>0</v>
      </c>
      <c r="AK196" s="219">
        <v>0</v>
      </c>
      <c r="AL196" s="219">
        <v>0</v>
      </c>
      <c r="AM196" s="219">
        <v>0</v>
      </c>
      <c r="AN196" s="219">
        <f t="shared" si="35"/>
        <v>11373000</v>
      </c>
      <c r="AO196" s="219">
        <v>0</v>
      </c>
      <c r="AP196" s="219">
        <v>0</v>
      </c>
      <c r="AQ196" s="219">
        <v>0</v>
      </c>
      <c r="AR196" s="219">
        <v>11373000</v>
      </c>
      <c r="AS196" s="219">
        <f t="shared" si="36"/>
        <v>0</v>
      </c>
      <c r="AT196" s="219">
        <v>0</v>
      </c>
      <c r="AU196" s="219">
        <v>0</v>
      </c>
      <c r="AV196" s="219">
        <v>0</v>
      </c>
      <c r="AW196" s="219">
        <v>0</v>
      </c>
      <c r="AX196" s="219">
        <f t="shared" si="37"/>
        <v>0</v>
      </c>
      <c r="AY196" s="219">
        <v>0</v>
      </c>
      <c r="AZ196" s="219">
        <v>0</v>
      </c>
      <c r="BA196" s="219">
        <v>0</v>
      </c>
      <c r="BB196" s="219">
        <v>0</v>
      </c>
      <c r="BC196" s="219">
        <v>0</v>
      </c>
      <c r="BD196" s="219">
        <v>0</v>
      </c>
      <c r="BE196" s="219">
        <v>0</v>
      </c>
    </row>
    <row r="197" ht="20.1" customHeight="1" spans="1:58">
      <c r="A197" s="211">
        <v>190</v>
      </c>
      <c r="B197" s="224" t="s">
        <v>48</v>
      </c>
      <c r="C197" s="224" t="s">
        <v>49</v>
      </c>
      <c r="D197" s="225">
        <v>2019</v>
      </c>
      <c r="E197" s="213" t="s">
        <v>253</v>
      </c>
      <c r="F197" s="212" t="s">
        <v>51</v>
      </c>
      <c r="G197" s="212" t="s">
        <v>51</v>
      </c>
      <c r="H197" s="214">
        <f t="shared" si="26"/>
        <v>1764000</v>
      </c>
      <c r="I197" s="215">
        <f t="shared" si="27"/>
        <v>1764000</v>
      </c>
      <c r="J197" s="216">
        <f t="shared" si="28"/>
        <v>0</v>
      </c>
      <c r="K197" s="217">
        <v>0</v>
      </c>
      <c r="L197" s="216">
        <v>0</v>
      </c>
      <c r="M197" s="218">
        <v>0</v>
      </c>
      <c r="N197" s="217">
        <v>0</v>
      </c>
      <c r="O197" s="216">
        <f t="shared" si="29"/>
        <v>1764000</v>
      </c>
      <c r="P197" s="215">
        <v>0</v>
      </c>
      <c r="Q197" s="215">
        <v>1632000</v>
      </c>
      <c r="R197" s="215">
        <v>132000</v>
      </c>
      <c r="S197" s="218">
        <v>0</v>
      </c>
      <c r="T197" s="216">
        <f t="shared" si="30"/>
        <v>0</v>
      </c>
      <c r="U197" s="216">
        <v>0</v>
      </c>
      <c r="V197" s="216">
        <v>0</v>
      </c>
      <c r="W197" s="216">
        <v>0</v>
      </c>
      <c r="X197" s="216">
        <v>0</v>
      </c>
      <c r="Y197" s="219">
        <f t="shared" si="31"/>
        <v>0</v>
      </c>
      <c r="Z197" s="219">
        <v>0</v>
      </c>
      <c r="AA197" s="219">
        <v>0</v>
      </c>
      <c r="AB197" s="219">
        <v>0</v>
      </c>
      <c r="AC197" s="219">
        <v>0</v>
      </c>
      <c r="AD197" s="219">
        <v>0</v>
      </c>
      <c r="AE197" s="219">
        <v>0</v>
      </c>
      <c r="AF197" s="216">
        <v>0</v>
      </c>
      <c r="AG197" s="220">
        <f t="shared" si="32"/>
        <v>1764000</v>
      </c>
      <c r="AH197" s="215">
        <f t="shared" si="33"/>
        <v>1764000</v>
      </c>
      <c r="AI197" s="219">
        <f t="shared" si="34"/>
        <v>0</v>
      </c>
      <c r="AJ197" s="219">
        <v>0</v>
      </c>
      <c r="AK197" s="219">
        <v>0</v>
      </c>
      <c r="AL197" s="219">
        <v>0</v>
      </c>
      <c r="AM197" s="219">
        <v>0</v>
      </c>
      <c r="AN197" s="219">
        <f t="shared" si="35"/>
        <v>1764000</v>
      </c>
      <c r="AO197" s="219">
        <v>0</v>
      </c>
      <c r="AP197" s="215">
        <v>1632000</v>
      </c>
      <c r="AQ197" s="215">
        <v>132000</v>
      </c>
      <c r="AR197" s="219">
        <v>0</v>
      </c>
      <c r="AS197" s="219">
        <f t="shared" si="36"/>
        <v>0</v>
      </c>
      <c r="AT197" s="219">
        <v>0</v>
      </c>
      <c r="AU197" s="219">
        <v>0</v>
      </c>
      <c r="AV197" s="219">
        <v>0</v>
      </c>
      <c r="AW197" s="219">
        <v>0</v>
      </c>
      <c r="AX197" s="219">
        <f t="shared" si="37"/>
        <v>0</v>
      </c>
      <c r="AY197" s="219">
        <v>0</v>
      </c>
      <c r="AZ197" s="219">
        <v>0</v>
      </c>
      <c r="BA197" s="219">
        <v>0</v>
      </c>
      <c r="BB197" s="219">
        <v>0</v>
      </c>
      <c r="BC197" s="219">
        <v>0</v>
      </c>
      <c r="BD197" s="219">
        <v>0</v>
      </c>
      <c r="BE197" s="219">
        <v>0</v>
      </c>
    </row>
    <row r="198" ht="20.1" customHeight="1" spans="1:58">
      <c r="A198" s="211">
        <v>191</v>
      </c>
      <c r="B198" s="224" t="s">
        <v>48</v>
      </c>
      <c r="C198" s="224" t="s">
        <v>49</v>
      </c>
      <c r="D198" s="225">
        <v>2019</v>
      </c>
      <c r="E198" s="213" t="s">
        <v>205</v>
      </c>
      <c r="F198" s="212" t="s">
        <v>52</v>
      </c>
      <c r="G198" s="212" t="s">
        <v>52</v>
      </c>
      <c r="H198" s="214">
        <f t="shared" si="26"/>
        <v>11882500</v>
      </c>
      <c r="I198" s="215">
        <f t="shared" si="27"/>
        <v>11882500</v>
      </c>
      <c r="J198" s="216">
        <f t="shared" si="28"/>
        <v>0</v>
      </c>
      <c r="K198" s="217">
        <v>0</v>
      </c>
      <c r="L198" s="216">
        <v>0</v>
      </c>
      <c r="M198" s="218">
        <v>0</v>
      </c>
      <c r="N198" s="217">
        <v>0</v>
      </c>
      <c r="O198" s="216">
        <f t="shared" si="29"/>
        <v>11882500</v>
      </c>
      <c r="P198" s="215">
        <v>0</v>
      </c>
      <c r="Q198" s="215">
        <v>6601500</v>
      </c>
      <c r="R198" s="215">
        <v>1901000</v>
      </c>
      <c r="S198" s="215">
        <v>3380000</v>
      </c>
      <c r="T198" s="216">
        <f t="shared" si="30"/>
        <v>0</v>
      </c>
      <c r="U198" s="216">
        <v>0</v>
      </c>
      <c r="V198" s="216">
        <v>0</v>
      </c>
      <c r="W198" s="216">
        <v>0</v>
      </c>
      <c r="X198" s="216">
        <v>0</v>
      </c>
      <c r="Y198" s="219">
        <f t="shared" si="31"/>
        <v>0</v>
      </c>
      <c r="Z198" s="219">
        <v>0</v>
      </c>
      <c r="AA198" s="219">
        <v>0</v>
      </c>
      <c r="AB198" s="219">
        <v>0</v>
      </c>
      <c r="AC198" s="219">
        <v>0</v>
      </c>
      <c r="AD198" s="219">
        <v>0</v>
      </c>
      <c r="AE198" s="219">
        <v>0</v>
      </c>
      <c r="AF198" s="216">
        <v>0</v>
      </c>
      <c r="AG198" s="220">
        <f t="shared" si="32"/>
        <v>11882500</v>
      </c>
      <c r="AH198" s="215">
        <f t="shared" si="33"/>
        <v>11882500</v>
      </c>
      <c r="AI198" s="219">
        <f t="shared" si="34"/>
        <v>0</v>
      </c>
      <c r="AJ198" s="219">
        <v>0</v>
      </c>
      <c r="AK198" s="219">
        <v>0</v>
      </c>
      <c r="AL198" s="219">
        <v>0</v>
      </c>
      <c r="AM198" s="219">
        <v>0</v>
      </c>
      <c r="AN198" s="219">
        <f t="shared" si="35"/>
        <v>11882500</v>
      </c>
      <c r="AO198" s="215">
        <v>0</v>
      </c>
      <c r="AP198" s="215">
        <v>6601500</v>
      </c>
      <c r="AQ198" s="215">
        <v>1901000</v>
      </c>
      <c r="AR198" s="215">
        <v>3380000</v>
      </c>
      <c r="AS198" s="219">
        <f t="shared" si="36"/>
        <v>0</v>
      </c>
      <c r="AT198" s="216">
        <v>0</v>
      </c>
      <c r="AU198" s="216">
        <v>0</v>
      </c>
      <c r="AV198" s="216">
        <v>0</v>
      </c>
      <c r="AW198" s="216">
        <v>0</v>
      </c>
      <c r="AX198" s="219">
        <f t="shared" si="37"/>
        <v>0</v>
      </c>
      <c r="AY198" s="219">
        <v>0</v>
      </c>
      <c r="AZ198" s="219">
        <v>0</v>
      </c>
      <c r="BA198" s="219">
        <v>0</v>
      </c>
      <c r="BB198" s="219">
        <v>0</v>
      </c>
      <c r="BC198" s="219">
        <v>0</v>
      </c>
      <c r="BD198" s="219">
        <v>0</v>
      </c>
      <c r="BE198" s="216">
        <v>0</v>
      </c>
    </row>
    <row r="199" ht="20.1" customHeight="1" spans="1:58">
      <c r="A199" s="211">
        <v>192</v>
      </c>
      <c r="B199" s="224" t="s">
        <v>48</v>
      </c>
      <c r="C199" s="224" t="s">
        <v>49</v>
      </c>
      <c r="D199" s="225">
        <v>2019</v>
      </c>
      <c r="E199" s="213" t="s">
        <v>254</v>
      </c>
      <c r="F199" s="212" t="s">
        <v>51</v>
      </c>
      <c r="G199" s="212" t="s">
        <v>52</v>
      </c>
      <c r="H199" s="214">
        <f t="shared" si="26"/>
        <v>32000000</v>
      </c>
      <c r="I199" s="215">
        <f t="shared" si="27"/>
        <v>32000000</v>
      </c>
      <c r="J199" s="216">
        <f t="shared" si="28"/>
        <v>0</v>
      </c>
      <c r="K199" s="217">
        <v>0</v>
      </c>
      <c r="L199" s="216">
        <v>0</v>
      </c>
      <c r="M199" s="218">
        <v>0</v>
      </c>
      <c r="N199" s="217">
        <v>0</v>
      </c>
      <c r="O199" s="216">
        <f t="shared" si="29"/>
        <v>32000000</v>
      </c>
      <c r="P199" s="215">
        <v>20000000</v>
      </c>
      <c r="Q199" s="215">
        <v>12000000</v>
      </c>
      <c r="R199" s="215">
        <v>0</v>
      </c>
      <c r="S199" s="218">
        <v>0</v>
      </c>
      <c r="T199" s="216">
        <f t="shared" si="30"/>
        <v>0</v>
      </c>
      <c r="U199" s="216">
        <v>0</v>
      </c>
      <c r="V199" s="216">
        <v>0</v>
      </c>
      <c r="W199" s="216">
        <v>0</v>
      </c>
      <c r="X199" s="216">
        <v>0</v>
      </c>
      <c r="Y199" s="219">
        <f t="shared" si="31"/>
        <v>0</v>
      </c>
      <c r="Z199" s="219">
        <v>0</v>
      </c>
      <c r="AA199" s="219">
        <v>0</v>
      </c>
      <c r="AB199" s="219">
        <v>0</v>
      </c>
      <c r="AC199" s="219">
        <v>0</v>
      </c>
      <c r="AD199" s="219">
        <v>0</v>
      </c>
      <c r="AE199" s="219">
        <v>0</v>
      </c>
      <c r="AF199" s="216">
        <v>0</v>
      </c>
      <c r="AG199" s="220">
        <f t="shared" si="32"/>
        <v>32000000</v>
      </c>
      <c r="AH199" s="215">
        <f t="shared" si="33"/>
        <v>32000000</v>
      </c>
      <c r="AI199" s="219">
        <f t="shared" si="34"/>
        <v>0</v>
      </c>
      <c r="AJ199" s="219">
        <v>0</v>
      </c>
      <c r="AK199" s="219">
        <v>0</v>
      </c>
      <c r="AL199" s="219">
        <v>0</v>
      </c>
      <c r="AM199" s="219">
        <v>0</v>
      </c>
      <c r="AN199" s="219">
        <f t="shared" si="35"/>
        <v>32000000</v>
      </c>
      <c r="AO199" s="215">
        <v>20000000</v>
      </c>
      <c r="AP199" s="215">
        <v>12000000</v>
      </c>
      <c r="AQ199" s="215">
        <v>0</v>
      </c>
      <c r="AR199" s="215">
        <v>0</v>
      </c>
      <c r="AS199" s="219">
        <f t="shared" si="36"/>
        <v>0</v>
      </c>
      <c r="AT199" s="216">
        <v>0</v>
      </c>
      <c r="AU199" s="216">
        <v>0</v>
      </c>
      <c r="AV199" s="216">
        <v>0</v>
      </c>
      <c r="AW199" s="216">
        <v>0</v>
      </c>
      <c r="AX199" s="219">
        <f t="shared" si="37"/>
        <v>0</v>
      </c>
      <c r="AY199" s="219">
        <v>0</v>
      </c>
      <c r="AZ199" s="219">
        <v>0</v>
      </c>
      <c r="BA199" s="219">
        <v>0</v>
      </c>
      <c r="BB199" s="219">
        <v>0</v>
      </c>
      <c r="BC199" s="219">
        <v>0</v>
      </c>
      <c r="BD199" s="219">
        <v>0</v>
      </c>
      <c r="BE199" s="216">
        <v>0</v>
      </c>
    </row>
    <row r="200" ht="20.1" customHeight="1" spans="1:58">
      <c r="A200" s="211">
        <v>193</v>
      </c>
      <c r="B200" s="224" t="s">
        <v>48</v>
      </c>
      <c r="C200" s="224" t="s">
        <v>49</v>
      </c>
      <c r="D200" s="225">
        <v>2019</v>
      </c>
      <c r="E200" s="213" t="s">
        <v>255</v>
      </c>
      <c r="F200" s="212" t="s">
        <v>51</v>
      </c>
      <c r="G200" s="229" t="s">
        <v>51</v>
      </c>
      <c r="H200" s="214">
        <f t="shared" ref="H200:H263" si="38">I200+AF200</f>
        <v>10000000</v>
      </c>
      <c r="I200" s="215">
        <f t="shared" ref="I200:I263" si="39">J200+O200+T200+Y200+AC200+AD200+AE200</f>
        <v>0</v>
      </c>
      <c r="J200" s="216">
        <f t="shared" ref="J200:J263" si="40">K200+L200+M200+N200</f>
        <v>0</v>
      </c>
      <c r="K200" s="217">
        <v>0</v>
      </c>
      <c r="L200" s="216">
        <v>0</v>
      </c>
      <c r="M200" s="218">
        <v>0</v>
      </c>
      <c r="N200" s="217">
        <v>0</v>
      </c>
      <c r="O200" s="216">
        <f t="shared" ref="O200:O263" si="41">P200+Q200+R200+S200</f>
        <v>0</v>
      </c>
      <c r="P200" s="217">
        <v>0</v>
      </c>
      <c r="Q200" s="215">
        <v>0</v>
      </c>
      <c r="R200" s="215">
        <v>0</v>
      </c>
      <c r="S200" s="218">
        <v>0</v>
      </c>
      <c r="T200" s="216">
        <f t="shared" ref="T200:T263" si="42">U200+V200+W200+X200</f>
        <v>0</v>
      </c>
      <c r="U200" s="217">
        <v>0</v>
      </c>
      <c r="V200" s="217">
        <v>0</v>
      </c>
      <c r="W200" s="217">
        <v>0</v>
      </c>
      <c r="X200" s="217">
        <v>0</v>
      </c>
      <c r="Y200" s="219">
        <f t="shared" ref="Y200:Y263" si="43">Z200+AA200+AB200</f>
        <v>0</v>
      </c>
      <c r="Z200" s="219">
        <v>0</v>
      </c>
      <c r="AA200" s="219">
        <v>0</v>
      </c>
      <c r="AB200" s="219">
        <v>0</v>
      </c>
      <c r="AC200" s="219">
        <v>0</v>
      </c>
      <c r="AD200" s="219">
        <v>0</v>
      </c>
      <c r="AE200" s="219">
        <v>0</v>
      </c>
      <c r="AF200" s="216">
        <v>10000000</v>
      </c>
      <c r="AG200" s="220">
        <f t="shared" ref="AG200:AG263" si="44">AH200+BE200</f>
        <v>10000000</v>
      </c>
      <c r="AH200" s="215">
        <f t="shared" ref="AH200:AH263" si="45">AI200+AN200+AS200+AX200+BB200+BC200+BD200</f>
        <v>0</v>
      </c>
      <c r="AI200" s="219">
        <f t="shared" ref="AI200:AI263" si="46">AJ200+AK200+AL200+AM200</f>
        <v>0</v>
      </c>
      <c r="AJ200" s="219">
        <v>0</v>
      </c>
      <c r="AK200" s="219">
        <v>0</v>
      </c>
      <c r="AL200" s="219">
        <v>0</v>
      </c>
      <c r="AM200" s="219">
        <v>0</v>
      </c>
      <c r="AN200" s="219">
        <f t="shared" ref="AN200:AN263" si="47">AO200+AP200+AQ200+AR200</f>
        <v>0</v>
      </c>
      <c r="AO200" s="217">
        <v>0</v>
      </c>
      <c r="AP200" s="215">
        <v>0</v>
      </c>
      <c r="AQ200" s="215">
        <v>0</v>
      </c>
      <c r="AR200" s="215">
        <v>0</v>
      </c>
      <c r="AS200" s="219">
        <f t="shared" ref="AS200:AS263" si="48">AT200+AU200+AV200+AW200</f>
        <v>0</v>
      </c>
      <c r="AT200" s="217">
        <v>0</v>
      </c>
      <c r="AU200" s="217">
        <v>0</v>
      </c>
      <c r="AV200" s="217">
        <v>0</v>
      </c>
      <c r="AW200" s="217">
        <v>0</v>
      </c>
      <c r="AX200" s="219">
        <f t="shared" ref="AX200:AX263" si="49">AY200+AZ200+BA200</f>
        <v>0</v>
      </c>
      <c r="AY200" s="219">
        <v>0</v>
      </c>
      <c r="AZ200" s="219">
        <v>0</v>
      </c>
      <c r="BA200" s="219">
        <v>0</v>
      </c>
      <c r="BB200" s="219">
        <v>0</v>
      </c>
      <c r="BC200" s="219">
        <v>0</v>
      </c>
      <c r="BD200" s="219">
        <v>0</v>
      </c>
      <c r="BE200" s="216">
        <v>10000000</v>
      </c>
    </row>
    <row r="201" ht="20.1" customHeight="1" spans="1:58">
      <c r="A201" s="211">
        <v>194</v>
      </c>
      <c r="B201" s="224" t="s">
        <v>48</v>
      </c>
      <c r="C201" s="224" t="s">
        <v>49</v>
      </c>
      <c r="D201" s="225">
        <v>2019</v>
      </c>
      <c r="E201" s="213" t="s">
        <v>256</v>
      </c>
      <c r="F201" s="212" t="s">
        <v>51</v>
      </c>
      <c r="G201" s="212" t="s">
        <v>51</v>
      </c>
      <c r="H201" s="214">
        <f t="shared" si="38"/>
        <v>3000000</v>
      </c>
      <c r="I201" s="215">
        <f t="shared" si="39"/>
        <v>3000000</v>
      </c>
      <c r="J201" s="216">
        <f t="shared" si="40"/>
        <v>0</v>
      </c>
      <c r="K201" s="217">
        <v>0</v>
      </c>
      <c r="L201" s="216">
        <v>0</v>
      </c>
      <c r="M201" s="218">
        <v>0</v>
      </c>
      <c r="N201" s="217">
        <v>0</v>
      </c>
      <c r="O201" s="216">
        <f t="shared" si="41"/>
        <v>3000000</v>
      </c>
      <c r="P201" s="217">
        <v>3000000</v>
      </c>
      <c r="Q201" s="215">
        <v>0</v>
      </c>
      <c r="R201" s="215">
        <v>0</v>
      </c>
      <c r="S201" s="218">
        <v>0</v>
      </c>
      <c r="T201" s="216">
        <f t="shared" si="42"/>
        <v>0</v>
      </c>
      <c r="U201" s="217">
        <v>0</v>
      </c>
      <c r="V201" s="217">
        <v>0</v>
      </c>
      <c r="W201" s="217">
        <v>0</v>
      </c>
      <c r="X201" s="217">
        <v>0</v>
      </c>
      <c r="Y201" s="219">
        <f t="shared" si="43"/>
        <v>0</v>
      </c>
      <c r="Z201" s="219">
        <v>0</v>
      </c>
      <c r="AA201" s="219">
        <v>0</v>
      </c>
      <c r="AB201" s="219">
        <v>0</v>
      </c>
      <c r="AC201" s="219">
        <v>0</v>
      </c>
      <c r="AD201" s="219">
        <v>0</v>
      </c>
      <c r="AE201" s="219">
        <v>0</v>
      </c>
      <c r="AF201" s="216">
        <v>0</v>
      </c>
      <c r="AG201" s="220">
        <f t="shared" si="44"/>
        <v>3000000</v>
      </c>
      <c r="AH201" s="215">
        <f t="shared" si="45"/>
        <v>3000000</v>
      </c>
      <c r="AI201" s="219">
        <f t="shared" si="46"/>
        <v>0</v>
      </c>
      <c r="AJ201" s="219">
        <v>0</v>
      </c>
      <c r="AK201" s="219">
        <v>0</v>
      </c>
      <c r="AL201" s="219">
        <v>0</v>
      </c>
      <c r="AM201" s="219">
        <v>0</v>
      </c>
      <c r="AN201" s="219">
        <f t="shared" si="47"/>
        <v>3000000</v>
      </c>
      <c r="AO201" s="217">
        <v>3000000</v>
      </c>
      <c r="AP201" s="215">
        <v>0</v>
      </c>
      <c r="AQ201" s="219">
        <v>0</v>
      </c>
      <c r="AR201" s="219">
        <v>0</v>
      </c>
      <c r="AS201" s="219">
        <f t="shared" si="48"/>
        <v>0</v>
      </c>
      <c r="AT201" s="219">
        <v>0</v>
      </c>
      <c r="AU201" s="219">
        <v>0</v>
      </c>
      <c r="AV201" s="219">
        <v>0</v>
      </c>
      <c r="AW201" s="219">
        <v>0</v>
      </c>
      <c r="AX201" s="219">
        <f t="shared" si="49"/>
        <v>0</v>
      </c>
      <c r="AY201" s="219">
        <v>0</v>
      </c>
      <c r="AZ201" s="219">
        <v>0</v>
      </c>
      <c r="BA201" s="219">
        <v>0</v>
      </c>
      <c r="BB201" s="219">
        <v>0</v>
      </c>
      <c r="BC201" s="219">
        <v>0</v>
      </c>
      <c r="BD201" s="219">
        <v>0</v>
      </c>
      <c r="BE201" s="219">
        <v>0</v>
      </c>
    </row>
    <row r="202" ht="20.1" customHeight="1" spans="1:58">
      <c r="A202" s="211">
        <v>195</v>
      </c>
      <c r="B202" s="224" t="s">
        <v>48</v>
      </c>
      <c r="C202" s="224" t="s">
        <v>49</v>
      </c>
      <c r="D202" s="225">
        <v>2019</v>
      </c>
      <c r="E202" s="213" t="s">
        <v>257</v>
      </c>
      <c r="F202" s="212" t="s">
        <v>51</v>
      </c>
      <c r="G202" s="212" t="s">
        <v>51</v>
      </c>
      <c r="H202" s="214">
        <f t="shared" si="38"/>
        <v>1350000</v>
      </c>
      <c r="I202" s="215">
        <f t="shared" si="39"/>
        <v>1350000</v>
      </c>
      <c r="J202" s="216">
        <f t="shared" si="40"/>
        <v>0</v>
      </c>
      <c r="K202" s="217">
        <v>0</v>
      </c>
      <c r="L202" s="216">
        <v>0</v>
      </c>
      <c r="M202" s="218">
        <v>0</v>
      </c>
      <c r="N202" s="217">
        <v>0</v>
      </c>
      <c r="O202" s="216">
        <f t="shared" si="41"/>
        <v>1350000</v>
      </c>
      <c r="P202" s="217">
        <v>1350000</v>
      </c>
      <c r="Q202" s="215">
        <v>0</v>
      </c>
      <c r="R202" s="215">
        <v>0</v>
      </c>
      <c r="S202" s="218">
        <v>0</v>
      </c>
      <c r="T202" s="216">
        <f t="shared" si="42"/>
        <v>0</v>
      </c>
      <c r="U202" s="217">
        <v>0</v>
      </c>
      <c r="V202" s="217">
        <v>0</v>
      </c>
      <c r="W202" s="217">
        <v>0</v>
      </c>
      <c r="X202" s="217">
        <v>0</v>
      </c>
      <c r="Y202" s="219">
        <f t="shared" si="43"/>
        <v>0</v>
      </c>
      <c r="Z202" s="219">
        <v>0</v>
      </c>
      <c r="AA202" s="219">
        <v>0</v>
      </c>
      <c r="AB202" s="219">
        <v>0</v>
      </c>
      <c r="AC202" s="219">
        <v>0</v>
      </c>
      <c r="AD202" s="219">
        <v>0</v>
      </c>
      <c r="AE202" s="219">
        <v>0</v>
      </c>
      <c r="AF202" s="216">
        <v>0</v>
      </c>
      <c r="AG202" s="220">
        <f t="shared" si="44"/>
        <v>1350000</v>
      </c>
      <c r="AH202" s="215">
        <f t="shared" si="45"/>
        <v>1350000</v>
      </c>
      <c r="AI202" s="219">
        <f t="shared" si="46"/>
        <v>0</v>
      </c>
      <c r="AJ202" s="219">
        <v>0</v>
      </c>
      <c r="AK202" s="219">
        <v>0</v>
      </c>
      <c r="AL202" s="219">
        <v>0</v>
      </c>
      <c r="AM202" s="219">
        <v>0</v>
      </c>
      <c r="AN202" s="219">
        <f t="shared" si="47"/>
        <v>1350000</v>
      </c>
      <c r="AO202" s="217">
        <v>1350000</v>
      </c>
      <c r="AP202" s="215">
        <v>0</v>
      </c>
      <c r="AQ202" s="219">
        <v>0</v>
      </c>
      <c r="AR202" s="219">
        <v>0</v>
      </c>
      <c r="AS202" s="219">
        <f t="shared" si="48"/>
        <v>0</v>
      </c>
      <c r="AT202" s="219">
        <v>0</v>
      </c>
      <c r="AU202" s="219">
        <v>0</v>
      </c>
      <c r="AV202" s="219">
        <v>0</v>
      </c>
      <c r="AW202" s="219">
        <v>0</v>
      </c>
      <c r="AX202" s="219">
        <f t="shared" si="49"/>
        <v>0</v>
      </c>
      <c r="AY202" s="219">
        <v>0</v>
      </c>
      <c r="AZ202" s="219">
        <v>0</v>
      </c>
      <c r="BA202" s="219">
        <v>0</v>
      </c>
      <c r="BB202" s="219">
        <v>0</v>
      </c>
      <c r="BC202" s="219">
        <v>0</v>
      </c>
      <c r="BD202" s="219">
        <v>0</v>
      </c>
      <c r="BE202" s="219">
        <v>0</v>
      </c>
    </row>
    <row r="203" ht="20.1" customHeight="1" spans="1:58">
      <c r="A203" s="211">
        <v>196</v>
      </c>
      <c r="B203" s="224" t="s">
        <v>48</v>
      </c>
      <c r="C203" s="224" t="s">
        <v>49</v>
      </c>
      <c r="D203" s="225">
        <v>2020</v>
      </c>
      <c r="E203" s="213" t="s">
        <v>258</v>
      </c>
      <c r="F203" s="212" t="s">
        <v>51</v>
      </c>
      <c r="G203" s="212" t="s">
        <v>51</v>
      </c>
      <c r="H203" s="214">
        <f t="shared" si="38"/>
        <v>30000000</v>
      </c>
      <c r="I203" s="215">
        <f t="shared" si="39"/>
        <v>30000000</v>
      </c>
      <c r="J203" s="216">
        <f t="shared" si="40"/>
        <v>0</v>
      </c>
      <c r="K203" s="217">
        <v>0</v>
      </c>
      <c r="L203" s="216">
        <v>0</v>
      </c>
      <c r="M203" s="218">
        <v>0</v>
      </c>
      <c r="N203" s="217">
        <v>0</v>
      </c>
      <c r="O203" s="216">
        <f t="shared" si="41"/>
        <v>30000000</v>
      </c>
      <c r="P203" s="215">
        <v>30000000</v>
      </c>
      <c r="Q203" s="215">
        <v>0</v>
      </c>
      <c r="R203" s="215">
        <v>0</v>
      </c>
      <c r="S203" s="218">
        <v>0</v>
      </c>
      <c r="T203" s="216">
        <f t="shared" si="42"/>
        <v>0</v>
      </c>
      <c r="U203" s="216">
        <v>0</v>
      </c>
      <c r="V203" s="216">
        <v>0</v>
      </c>
      <c r="W203" s="216">
        <v>0</v>
      </c>
      <c r="X203" s="216">
        <v>0</v>
      </c>
      <c r="Y203" s="219">
        <f t="shared" si="43"/>
        <v>0</v>
      </c>
      <c r="Z203" s="219">
        <v>0</v>
      </c>
      <c r="AA203" s="219">
        <v>0</v>
      </c>
      <c r="AB203" s="219">
        <v>0</v>
      </c>
      <c r="AC203" s="219">
        <v>0</v>
      </c>
      <c r="AD203" s="219">
        <v>0</v>
      </c>
      <c r="AE203" s="219">
        <v>0</v>
      </c>
      <c r="AF203" s="216">
        <v>0</v>
      </c>
      <c r="AG203" s="220">
        <f t="shared" si="44"/>
        <v>30000000</v>
      </c>
      <c r="AH203" s="215">
        <f t="shared" si="45"/>
        <v>30000000</v>
      </c>
      <c r="AI203" s="219">
        <f t="shared" si="46"/>
        <v>0</v>
      </c>
      <c r="AJ203" s="220">
        <v>0</v>
      </c>
      <c r="AK203" s="219">
        <v>0</v>
      </c>
      <c r="AL203" s="219">
        <v>0</v>
      </c>
      <c r="AM203" s="219">
        <v>0</v>
      </c>
      <c r="AN203" s="219">
        <f t="shared" si="47"/>
        <v>30000000</v>
      </c>
      <c r="AO203" s="215">
        <v>30000000</v>
      </c>
      <c r="AP203" s="215">
        <v>0</v>
      </c>
      <c r="AQ203" s="219">
        <v>0</v>
      </c>
      <c r="AR203" s="215">
        <v>0</v>
      </c>
      <c r="AS203" s="219">
        <f t="shared" si="48"/>
        <v>0</v>
      </c>
      <c r="AT203" s="219">
        <v>0</v>
      </c>
      <c r="AU203" s="219">
        <v>0</v>
      </c>
      <c r="AV203" s="219">
        <v>0</v>
      </c>
      <c r="AW203" s="219">
        <v>0</v>
      </c>
      <c r="AX203" s="219">
        <f t="shared" si="49"/>
        <v>0</v>
      </c>
      <c r="AY203" s="219">
        <v>0</v>
      </c>
      <c r="AZ203" s="219">
        <v>0</v>
      </c>
      <c r="BA203" s="219">
        <v>0</v>
      </c>
      <c r="BB203" s="219">
        <v>0</v>
      </c>
      <c r="BC203" s="219">
        <v>0</v>
      </c>
      <c r="BD203" s="219">
        <v>0</v>
      </c>
      <c r="BE203" s="219">
        <v>0</v>
      </c>
    </row>
    <row r="204" ht="20.1" customHeight="1" spans="1:58">
      <c r="A204" s="211">
        <v>197</v>
      </c>
      <c r="B204" s="224" t="s">
        <v>48</v>
      </c>
      <c r="C204" s="224" t="s">
        <v>49</v>
      </c>
      <c r="D204" s="225">
        <v>2020</v>
      </c>
      <c r="E204" s="213" t="s">
        <v>259</v>
      </c>
      <c r="F204" s="212" t="s">
        <v>51</v>
      </c>
      <c r="G204" s="212" t="s">
        <v>51</v>
      </c>
      <c r="H204" s="214">
        <f t="shared" si="38"/>
        <v>15484800</v>
      </c>
      <c r="I204" s="215">
        <f t="shared" si="39"/>
        <v>15484800</v>
      </c>
      <c r="J204" s="216">
        <f t="shared" si="40"/>
        <v>0</v>
      </c>
      <c r="K204" s="217">
        <v>0</v>
      </c>
      <c r="L204" s="216">
        <v>0</v>
      </c>
      <c r="M204" s="218">
        <v>0</v>
      </c>
      <c r="N204" s="217">
        <v>0</v>
      </c>
      <c r="O204" s="216">
        <f t="shared" si="41"/>
        <v>15484800</v>
      </c>
      <c r="P204" s="215">
        <v>0</v>
      </c>
      <c r="Q204" s="215">
        <v>11984800</v>
      </c>
      <c r="R204" s="215">
        <v>0</v>
      </c>
      <c r="S204" s="215">
        <v>3500000</v>
      </c>
      <c r="T204" s="216">
        <f t="shared" si="42"/>
        <v>0</v>
      </c>
      <c r="U204" s="216">
        <v>0</v>
      </c>
      <c r="V204" s="216">
        <v>0</v>
      </c>
      <c r="W204" s="216">
        <v>0</v>
      </c>
      <c r="X204" s="216">
        <v>0</v>
      </c>
      <c r="Y204" s="219">
        <f t="shared" si="43"/>
        <v>0</v>
      </c>
      <c r="Z204" s="219">
        <v>0</v>
      </c>
      <c r="AA204" s="219">
        <v>0</v>
      </c>
      <c r="AB204" s="219">
        <v>0</v>
      </c>
      <c r="AC204" s="219">
        <v>0</v>
      </c>
      <c r="AD204" s="219">
        <v>0</v>
      </c>
      <c r="AE204" s="219">
        <v>0</v>
      </c>
      <c r="AF204" s="216">
        <v>0</v>
      </c>
      <c r="AG204" s="220">
        <f t="shared" si="44"/>
        <v>13290256.81</v>
      </c>
      <c r="AH204" s="215">
        <f t="shared" si="45"/>
        <v>13290256.81</v>
      </c>
      <c r="AI204" s="219">
        <f t="shared" si="46"/>
        <v>0</v>
      </c>
      <c r="AJ204" s="234">
        <v>0</v>
      </c>
      <c r="AK204" s="219">
        <v>0</v>
      </c>
      <c r="AL204" s="219">
        <v>0</v>
      </c>
      <c r="AM204" s="219">
        <v>0</v>
      </c>
      <c r="AN204" s="219">
        <f t="shared" si="47"/>
        <v>13290256.81</v>
      </c>
      <c r="AO204" s="219">
        <v>0</v>
      </c>
      <c r="AP204" s="215">
        <v>11984800</v>
      </c>
      <c r="AQ204" s="219">
        <v>0</v>
      </c>
      <c r="AR204" s="215">
        <v>1305456.81</v>
      </c>
      <c r="AS204" s="219">
        <f t="shared" si="48"/>
        <v>0</v>
      </c>
      <c r="AT204" s="219">
        <v>0</v>
      </c>
      <c r="AU204" s="219">
        <v>0</v>
      </c>
      <c r="AV204" s="219">
        <v>0</v>
      </c>
      <c r="AW204" s="219">
        <v>0</v>
      </c>
      <c r="AX204" s="219">
        <f t="shared" si="49"/>
        <v>0</v>
      </c>
      <c r="AY204" s="219">
        <v>0</v>
      </c>
      <c r="AZ204" s="219">
        <v>0</v>
      </c>
      <c r="BA204" s="219">
        <v>0</v>
      </c>
      <c r="BB204" s="219">
        <v>0</v>
      </c>
      <c r="BC204" s="219">
        <v>0</v>
      </c>
      <c r="BD204" s="219">
        <v>0</v>
      </c>
      <c r="BE204" s="219">
        <v>0</v>
      </c>
    </row>
    <row r="205" ht="20.1" customHeight="1" spans="1:58">
      <c r="A205" s="211">
        <v>198</v>
      </c>
      <c r="B205" s="224" t="s">
        <v>48</v>
      </c>
      <c r="C205" s="224" t="s">
        <v>49</v>
      </c>
      <c r="D205" s="225">
        <v>2020</v>
      </c>
      <c r="E205" s="213" t="s">
        <v>260</v>
      </c>
      <c r="F205" s="212" t="s">
        <v>51</v>
      </c>
      <c r="G205" s="212" t="s">
        <v>52</v>
      </c>
      <c r="H205" s="214">
        <f t="shared" si="38"/>
        <v>4243900</v>
      </c>
      <c r="I205" s="215">
        <f t="shared" si="39"/>
        <v>2300000</v>
      </c>
      <c r="J205" s="216">
        <f t="shared" si="40"/>
        <v>0</v>
      </c>
      <c r="K205" s="217">
        <v>0</v>
      </c>
      <c r="L205" s="216">
        <v>0</v>
      </c>
      <c r="M205" s="218">
        <v>0</v>
      </c>
      <c r="N205" s="217">
        <v>0</v>
      </c>
      <c r="O205" s="216">
        <f t="shared" si="41"/>
        <v>2300000</v>
      </c>
      <c r="P205" s="215">
        <v>2300000</v>
      </c>
      <c r="Q205" s="215">
        <v>0</v>
      </c>
      <c r="R205" s="215">
        <v>0</v>
      </c>
      <c r="S205" s="218">
        <v>0</v>
      </c>
      <c r="T205" s="216">
        <f t="shared" si="42"/>
        <v>0</v>
      </c>
      <c r="U205" s="216">
        <v>0</v>
      </c>
      <c r="V205" s="216">
        <v>0</v>
      </c>
      <c r="W205" s="216">
        <v>0</v>
      </c>
      <c r="X205" s="216">
        <v>0</v>
      </c>
      <c r="Y205" s="219">
        <f t="shared" si="43"/>
        <v>0</v>
      </c>
      <c r="Z205" s="219">
        <v>0</v>
      </c>
      <c r="AA205" s="219">
        <v>0</v>
      </c>
      <c r="AB205" s="219">
        <v>0</v>
      </c>
      <c r="AC205" s="219">
        <v>0</v>
      </c>
      <c r="AD205" s="219">
        <v>0</v>
      </c>
      <c r="AE205" s="219">
        <v>0</v>
      </c>
      <c r="AF205" s="217">
        <v>1943900</v>
      </c>
      <c r="AG205" s="220">
        <f t="shared" si="44"/>
        <v>4243900</v>
      </c>
      <c r="AH205" s="215">
        <f t="shared" si="45"/>
        <v>2300000</v>
      </c>
      <c r="AI205" s="219">
        <f t="shared" si="46"/>
        <v>0</v>
      </c>
      <c r="AJ205" s="219">
        <v>0</v>
      </c>
      <c r="AK205" s="219">
        <v>0</v>
      </c>
      <c r="AL205" s="219">
        <v>0</v>
      </c>
      <c r="AM205" s="219">
        <v>0</v>
      </c>
      <c r="AN205" s="219">
        <f t="shared" si="47"/>
        <v>2300000</v>
      </c>
      <c r="AO205" s="215">
        <v>2300000</v>
      </c>
      <c r="AP205" s="219">
        <v>0</v>
      </c>
      <c r="AQ205" s="219">
        <v>0</v>
      </c>
      <c r="AR205" s="219">
        <v>0</v>
      </c>
      <c r="AS205" s="219">
        <f t="shared" si="48"/>
        <v>0</v>
      </c>
      <c r="AT205" s="216">
        <v>0</v>
      </c>
      <c r="AU205" s="216">
        <v>0</v>
      </c>
      <c r="AV205" s="216">
        <v>0</v>
      </c>
      <c r="AW205" s="216">
        <v>0</v>
      </c>
      <c r="AX205" s="219">
        <f t="shared" si="49"/>
        <v>0</v>
      </c>
      <c r="AY205" s="219">
        <v>0</v>
      </c>
      <c r="AZ205" s="219">
        <v>0</v>
      </c>
      <c r="BA205" s="219">
        <v>0</v>
      </c>
      <c r="BB205" s="219">
        <v>0</v>
      </c>
      <c r="BC205" s="219">
        <v>0</v>
      </c>
      <c r="BD205" s="219">
        <v>0</v>
      </c>
      <c r="BE205" s="217">
        <v>1943900</v>
      </c>
    </row>
    <row r="206" ht="20.1" customHeight="1" spans="1:58">
      <c r="A206" s="211">
        <v>199</v>
      </c>
      <c r="B206" s="224" t="s">
        <v>48</v>
      </c>
      <c r="C206" s="224" t="s">
        <v>49</v>
      </c>
      <c r="D206" s="225">
        <v>2017</v>
      </c>
      <c r="E206" s="213" t="s">
        <v>261</v>
      </c>
      <c r="F206" s="212" t="s">
        <v>51</v>
      </c>
      <c r="G206" s="212" t="s">
        <v>51</v>
      </c>
      <c r="H206" s="214">
        <f t="shared" si="38"/>
        <v>300000</v>
      </c>
      <c r="I206" s="215">
        <f t="shared" si="39"/>
        <v>300000</v>
      </c>
      <c r="J206" s="216">
        <f t="shared" si="40"/>
        <v>0</v>
      </c>
      <c r="K206" s="217">
        <v>0</v>
      </c>
      <c r="L206" s="216">
        <v>0</v>
      </c>
      <c r="M206" s="218">
        <v>0</v>
      </c>
      <c r="N206" s="217">
        <v>0</v>
      </c>
      <c r="O206" s="216">
        <f t="shared" si="41"/>
        <v>300000</v>
      </c>
      <c r="P206" s="215">
        <v>300000</v>
      </c>
      <c r="Q206" s="215">
        <v>0</v>
      </c>
      <c r="R206" s="215">
        <v>0</v>
      </c>
      <c r="S206" s="218">
        <v>0</v>
      </c>
      <c r="T206" s="216">
        <f t="shared" si="42"/>
        <v>0</v>
      </c>
      <c r="U206" s="216">
        <v>0</v>
      </c>
      <c r="V206" s="216">
        <v>0</v>
      </c>
      <c r="W206" s="216">
        <v>0</v>
      </c>
      <c r="X206" s="216">
        <v>0</v>
      </c>
      <c r="Y206" s="219">
        <f t="shared" si="43"/>
        <v>0</v>
      </c>
      <c r="Z206" s="219">
        <v>0</v>
      </c>
      <c r="AA206" s="219">
        <v>0</v>
      </c>
      <c r="AB206" s="219">
        <v>0</v>
      </c>
      <c r="AC206" s="219">
        <v>0</v>
      </c>
      <c r="AD206" s="219">
        <v>0</v>
      </c>
      <c r="AE206" s="219">
        <v>0</v>
      </c>
      <c r="AF206" s="216">
        <v>0</v>
      </c>
      <c r="AG206" s="220">
        <f t="shared" si="44"/>
        <v>175100</v>
      </c>
      <c r="AH206" s="215">
        <f t="shared" si="45"/>
        <v>175100</v>
      </c>
      <c r="AI206" s="219">
        <f t="shared" si="46"/>
        <v>0</v>
      </c>
      <c r="AJ206" s="234">
        <v>0</v>
      </c>
      <c r="AK206" s="219">
        <v>0</v>
      </c>
      <c r="AL206" s="219">
        <v>0</v>
      </c>
      <c r="AM206" s="219">
        <v>0</v>
      </c>
      <c r="AN206" s="219">
        <f t="shared" si="47"/>
        <v>175100</v>
      </c>
      <c r="AO206" s="219">
        <v>175100</v>
      </c>
      <c r="AP206" s="219">
        <v>0</v>
      </c>
      <c r="AQ206" s="219">
        <v>0</v>
      </c>
      <c r="AR206" s="219">
        <v>0</v>
      </c>
      <c r="AS206" s="219">
        <f t="shared" si="48"/>
        <v>0</v>
      </c>
      <c r="AT206" s="219">
        <v>0</v>
      </c>
      <c r="AU206" s="219">
        <v>0</v>
      </c>
      <c r="AV206" s="219">
        <v>0</v>
      </c>
      <c r="AW206" s="219">
        <v>0</v>
      </c>
      <c r="AX206" s="219">
        <f t="shared" si="49"/>
        <v>0</v>
      </c>
      <c r="AY206" s="219">
        <v>0</v>
      </c>
      <c r="AZ206" s="219">
        <v>0</v>
      </c>
      <c r="BA206" s="219">
        <v>0</v>
      </c>
      <c r="BB206" s="219">
        <v>0</v>
      </c>
      <c r="BC206" s="219">
        <v>0</v>
      </c>
      <c r="BD206" s="219">
        <v>0</v>
      </c>
      <c r="BE206" s="219">
        <v>0</v>
      </c>
    </row>
    <row r="207" ht="20.1" customHeight="1" spans="1:58">
      <c r="A207" s="211">
        <v>200</v>
      </c>
      <c r="B207" s="224" t="s">
        <v>48</v>
      </c>
      <c r="C207" s="224" t="s">
        <v>49</v>
      </c>
      <c r="D207" s="225">
        <v>2020</v>
      </c>
      <c r="E207" s="213" t="s">
        <v>262</v>
      </c>
      <c r="F207" s="212" t="s">
        <v>51</v>
      </c>
      <c r="G207" s="212" t="s">
        <v>51</v>
      </c>
      <c r="H207" s="214">
        <f t="shared" si="38"/>
        <v>3000000</v>
      </c>
      <c r="I207" s="215">
        <f t="shared" si="39"/>
        <v>3000000</v>
      </c>
      <c r="J207" s="216">
        <f t="shared" si="40"/>
        <v>0</v>
      </c>
      <c r="K207" s="217">
        <v>0</v>
      </c>
      <c r="L207" s="216">
        <v>0</v>
      </c>
      <c r="M207" s="218">
        <v>0</v>
      </c>
      <c r="N207" s="217">
        <v>0</v>
      </c>
      <c r="O207" s="216">
        <f t="shared" si="41"/>
        <v>3000000</v>
      </c>
      <c r="P207" s="215">
        <v>0</v>
      </c>
      <c r="Q207" s="215">
        <v>3000000</v>
      </c>
      <c r="R207" s="215">
        <v>0</v>
      </c>
      <c r="S207" s="218">
        <v>0</v>
      </c>
      <c r="T207" s="216">
        <f t="shared" si="42"/>
        <v>0</v>
      </c>
      <c r="U207" s="216">
        <v>0</v>
      </c>
      <c r="V207" s="216">
        <v>0</v>
      </c>
      <c r="W207" s="216">
        <v>0</v>
      </c>
      <c r="X207" s="216">
        <v>0</v>
      </c>
      <c r="Y207" s="219">
        <f t="shared" si="43"/>
        <v>0</v>
      </c>
      <c r="Z207" s="219">
        <v>0</v>
      </c>
      <c r="AA207" s="219">
        <v>0</v>
      </c>
      <c r="AB207" s="219">
        <v>0</v>
      </c>
      <c r="AC207" s="219">
        <v>0</v>
      </c>
      <c r="AD207" s="219">
        <v>0</v>
      </c>
      <c r="AE207" s="219">
        <v>0</v>
      </c>
      <c r="AF207" s="216">
        <v>0</v>
      </c>
      <c r="AG207" s="220">
        <f t="shared" si="44"/>
        <v>3000000</v>
      </c>
      <c r="AH207" s="215">
        <f t="shared" si="45"/>
        <v>3000000</v>
      </c>
      <c r="AI207" s="219">
        <f t="shared" si="46"/>
        <v>0</v>
      </c>
      <c r="AJ207" s="219">
        <v>0</v>
      </c>
      <c r="AK207" s="219">
        <v>0</v>
      </c>
      <c r="AL207" s="219">
        <v>0</v>
      </c>
      <c r="AM207" s="219">
        <v>0</v>
      </c>
      <c r="AN207" s="219">
        <f t="shared" si="47"/>
        <v>3000000</v>
      </c>
      <c r="AO207" s="215">
        <v>0</v>
      </c>
      <c r="AP207" s="215">
        <v>3000000</v>
      </c>
      <c r="AQ207" s="215">
        <v>0</v>
      </c>
      <c r="AR207" s="219">
        <v>0</v>
      </c>
      <c r="AS207" s="219">
        <f t="shared" si="48"/>
        <v>0</v>
      </c>
      <c r="AT207" s="219">
        <v>0</v>
      </c>
      <c r="AU207" s="219">
        <v>0</v>
      </c>
      <c r="AV207" s="219">
        <v>0</v>
      </c>
      <c r="AW207" s="219">
        <v>0</v>
      </c>
      <c r="AX207" s="219">
        <f t="shared" si="49"/>
        <v>0</v>
      </c>
      <c r="AY207" s="219">
        <v>0</v>
      </c>
      <c r="AZ207" s="219">
        <v>0</v>
      </c>
      <c r="BA207" s="219">
        <v>0</v>
      </c>
      <c r="BB207" s="219">
        <v>0</v>
      </c>
      <c r="BC207" s="219">
        <v>0</v>
      </c>
      <c r="BD207" s="219">
        <v>0</v>
      </c>
      <c r="BE207" s="219">
        <v>0</v>
      </c>
    </row>
    <row r="208" ht="20.1" customHeight="1" spans="1:58">
      <c r="A208" s="211">
        <v>201</v>
      </c>
      <c r="B208" s="224" t="s">
        <v>48</v>
      </c>
      <c r="C208" s="224" t="s">
        <v>49</v>
      </c>
      <c r="D208" s="225">
        <v>2020</v>
      </c>
      <c r="E208" s="213" t="s">
        <v>205</v>
      </c>
      <c r="F208" s="212" t="s">
        <v>52</v>
      </c>
      <c r="G208" s="212" t="s">
        <v>52</v>
      </c>
      <c r="H208" s="214">
        <f t="shared" si="38"/>
        <v>7326000</v>
      </c>
      <c r="I208" s="215">
        <f t="shared" si="39"/>
        <v>7326000</v>
      </c>
      <c r="J208" s="216">
        <f t="shared" si="40"/>
        <v>0</v>
      </c>
      <c r="K208" s="217">
        <v>0</v>
      </c>
      <c r="L208" s="216">
        <v>0</v>
      </c>
      <c r="M208" s="218">
        <v>0</v>
      </c>
      <c r="N208" s="217">
        <v>0</v>
      </c>
      <c r="O208" s="216">
        <f t="shared" si="41"/>
        <v>7326000</v>
      </c>
      <c r="P208" s="215">
        <v>6320000</v>
      </c>
      <c r="Q208" s="215">
        <v>1006000</v>
      </c>
      <c r="R208" s="215">
        <v>0</v>
      </c>
      <c r="S208" s="218">
        <v>0</v>
      </c>
      <c r="T208" s="216">
        <f t="shared" si="42"/>
        <v>0</v>
      </c>
      <c r="U208" s="216">
        <v>0</v>
      </c>
      <c r="V208" s="216">
        <v>0</v>
      </c>
      <c r="W208" s="216">
        <v>0</v>
      </c>
      <c r="X208" s="216">
        <v>0</v>
      </c>
      <c r="Y208" s="219">
        <f t="shared" si="43"/>
        <v>0</v>
      </c>
      <c r="Z208" s="219">
        <v>0</v>
      </c>
      <c r="AA208" s="219">
        <v>0</v>
      </c>
      <c r="AB208" s="219">
        <v>0</v>
      </c>
      <c r="AC208" s="219">
        <v>0</v>
      </c>
      <c r="AD208" s="219">
        <v>0</v>
      </c>
      <c r="AE208" s="219">
        <v>0</v>
      </c>
      <c r="AF208" s="216">
        <v>0</v>
      </c>
      <c r="AG208" s="220">
        <f t="shared" si="44"/>
        <v>7326000</v>
      </c>
      <c r="AH208" s="215">
        <f t="shared" si="45"/>
        <v>7326000</v>
      </c>
      <c r="AI208" s="219">
        <f t="shared" si="46"/>
        <v>0</v>
      </c>
      <c r="AJ208" s="219">
        <v>0</v>
      </c>
      <c r="AK208" s="219">
        <v>0</v>
      </c>
      <c r="AL208" s="219">
        <v>0</v>
      </c>
      <c r="AM208" s="219">
        <v>0</v>
      </c>
      <c r="AN208" s="219">
        <f t="shared" si="47"/>
        <v>7326000</v>
      </c>
      <c r="AO208" s="215">
        <v>6320000</v>
      </c>
      <c r="AP208" s="215">
        <v>1006000</v>
      </c>
      <c r="AQ208" s="219">
        <v>0</v>
      </c>
      <c r="AR208" s="219">
        <v>0</v>
      </c>
      <c r="AS208" s="219">
        <f t="shared" si="48"/>
        <v>0</v>
      </c>
      <c r="AT208" s="216">
        <v>0</v>
      </c>
      <c r="AU208" s="216">
        <v>0</v>
      </c>
      <c r="AV208" s="216">
        <v>0</v>
      </c>
      <c r="AW208" s="216">
        <v>0</v>
      </c>
      <c r="AX208" s="219">
        <f t="shared" si="49"/>
        <v>0</v>
      </c>
      <c r="AY208" s="219">
        <v>0</v>
      </c>
      <c r="AZ208" s="219">
        <v>0</v>
      </c>
      <c r="BA208" s="219">
        <v>0</v>
      </c>
      <c r="BB208" s="219">
        <v>0</v>
      </c>
      <c r="BC208" s="219">
        <v>0</v>
      </c>
      <c r="BD208" s="219">
        <v>0</v>
      </c>
      <c r="BE208" s="216">
        <v>0</v>
      </c>
    </row>
    <row r="209" ht="20.1" customHeight="1" spans="1:58">
      <c r="A209" s="211">
        <v>202</v>
      </c>
      <c r="B209" s="224" t="s">
        <v>48</v>
      </c>
      <c r="C209" s="224" t="s">
        <v>49</v>
      </c>
      <c r="D209" s="225">
        <v>2020</v>
      </c>
      <c r="E209" s="213" t="s">
        <v>263</v>
      </c>
      <c r="F209" s="212" t="s">
        <v>52</v>
      </c>
      <c r="G209" s="212" t="s">
        <v>52</v>
      </c>
      <c r="H209" s="214">
        <f t="shared" si="38"/>
        <v>468800</v>
      </c>
      <c r="I209" s="215">
        <f t="shared" si="39"/>
        <v>468800</v>
      </c>
      <c r="J209" s="216">
        <f t="shared" si="40"/>
        <v>0</v>
      </c>
      <c r="K209" s="217">
        <v>0</v>
      </c>
      <c r="L209" s="216">
        <v>0</v>
      </c>
      <c r="M209" s="218">
        <v>0</v>
      </c>
      <c r="N209" s="217">
        <v>0</v>
      </c>
      <c r="O209" s="216">
        <f t="shared" si="41"/>
        <v>468800</v>
      </c>
      <c r="P209" s="215">
        <v>468800</v>
      </c>
      <c r="Q209" s="215">
        <v>0</v>
      </c>
      <c r="R209" s="215">
        <v>0</v>
      </c>
      <c r="S209" s="218">
        <v>0</v>
      </c>
      <c r="T209" s="216">
        <f t="shared" si="42"/>
        <v>0</v>
      </c>
      <c r="U209" s="216">
        <v>0</v>
      </c>
      <c r="V209" s="216">
        <v>0</v>
      </c>
      <c r="W209" s="216">
        <v>0</v>
      </c>
      <c r="X209" s="216">
        <v>0</v>
      </c>
      <c r="Y209" s="219">
        <f t="shared" si="43"/>
        <v>0</v>
      </c>
      <c r="Z209" s="219">
        <v>0</v>
      </c>
      <c r="AA209" s="219">
        <v>0</v>
      </c>
      <c r="AB209" s="219">
        <v>0</v>
      </c>
      <c r="AC209" s="219">
        <v>0</v>
      </c>
      <c r="AD209" s="219">
        <v>0</v>
      </c>
      <c r="AE209" s="219">
        <v>0</v>
      </c>
      <c r="AF209" s="216">
        <v>0</v>
      </c>
      <c r="AG209" s="220">
        <f t="shared" si="44"/>
        <v>468800</v>
      </c>
      <c r="AH209" s="215">
        <f t="shared" si="45"/>
        <v>468800</v>
      </c>
      <c r="AI209" s="219">
        <f t="shared" si="46"/>
        <v>0</v>
      </c>
      <c r="AJ209" s="219">
        <v>0</v>
      </c>
      <c r="AK209" s="219">
        <v>0</v>
      </c>
      <c r="AL209" s="219">
        <v>0</v>
      </c>
      <c r="AM209" s="219">
        <v>0</v>
      </c>
      <c r="AN209" s="219">
        <f t="shared" si="47"/>
        <v>468800</v>
      </c>
      <c r="AO209" s="215">
        <v>468800</v>
      </c>
      <c r="AP209" s="215">
        <v>0</v>
      </c>
      <c r="AQ209" s="219">
        <v>0</v>
      </c>
      <c r="AR209" s="219">
        <v>0</v>
      </c>
      <c r="AS209" s="219">
        <f t="shared" si="48"/>
        <v>0</v>
      </c>
      <c r="AT209" s="216">
        <v>0</v>
      </c>
      <c r="AU209" s="216">
        <v>0</v>
      </c>
      <c r="AV209" s="216">
        <v>0</v>
      </c>
      <c r="AW209" s="216">
        <v>0</v>
      </c>
      <c r="AX209" s="219">
        <f t="shared" si="49"/>
        <v>0</v>
      </c>
      <c r="AY209" s="219">
        <v>0</v>
      </c>
      <c r="AZ209" s="219">
        <v>0</v>
      </c>
      <c r="BA209" s="219">
        <v>0</v>
      </c>
      <c r="BB209" s="219">
        <v>0</v>
      </c>
      <c r="BC209" s="219">
        <v>0</v>
      </c>
      <c r="BD209" s="219">
        <v>0</v>
      </c>
      <c r="BE209" s="216">
        <v>0</v>
      </c>
    </row>
    <row r="210" ht="20.1" customHeight="1" spans="1:58">
      <c r="A210" s="211">
        <v>203</v>
      </c>
      <c r="B210" s="224" t="s">
        <v>48</v>
      </c>
      <c r="C210" s="224" t="s">
        <v>49</v>
      </c>
      <c r="D210" s="225">
        <v>2020</v>
      </c>
      <c r="E210" s="213" t="s">
        <v>264</v>
      </c>
      <c r="F210" s="212" t="s">
        <v>51</v>
      </c>
      <c r="G210" s="212" t="s">
        <v>51</v>
      </c>
      <c r="H210" s="214">
        <f t="shared" si="38"/>
        <v>3331400</v>
      </c>
      <c r="I210" s="215">
        <f t="shared" si="39"/>
        <v>3331400</v>
      </c>
      <c r="J210" s="216">
        <f t="shared" si="40"/>
        <v>0</v>
      </c>
      <c r="K210" s="217">
        <v>0</v>
      </c>
      <c r="L210" s="216">
        <v>0</v>
      </c>
      <c r="M210" s="218">
        <v>0</v>
      </c>
      <c r="N210" s="217">
        <v>0</v>
      </c>
      <c r="O210" s="216">
        <f t="shared" si="41"/>
        <v>3331400</v>
      </c>
      <c r="P210" s="215">
        <v>3331400</v>
      </c>
      <c r="Q210" s="215">
        <v>0</v>
      </c>
      <c r="R210" s="215">
        <v>0</v>
      </c>
      <c r="S210" s="218">
        <v>0</v>
      </c>
      <c r="T210" s="216">
        <f t="shared" si="42"/>
        <v>0</v>
      </c>
      <c r="U210" s="216">
        <v>0</v>
      </c>
      <c r="V210" s="216">
        <v>0</v>
      </c>
      <c r="W210" s="216">
        <v>0</v>
      </c>
      <c r="X210" s="216">
        <v>0</v>
      </c>
      <c r="Y210" s="219">
        <f t="shared" si="43"/>
        <v>0</v>
      </c>
      <c r="Z210" s="219">
        <v>0</v>
      </c>
      <c r="AA210" s="219">
        <v>0</v>
      </c>
      <c r="AB210" s="219">
        <v>0</v>
      </c>
      <c r="AC210" s="219">
        <v>0</v>
      </c>
      <c r="AD210" s="219">
        <v>0</v>
      </c>
      <c r="AE210" s="219">
        <v>0</v>
      </c>
      <c r="AF210" s="216">
        <v>0</v>
      </c>
      <c r="AG210" s="220">
        <f t="shared" si="44"/>
        <v>3331400</v>
      </c>
      <c r="AH210" s="215">
        <f t="shared" si="45"/>
        <v>3331400</v>
      </c>
      <c r="AI210" s="219">
        <f t="shared" si="46"/>
        <v>0</v>
      </c>
      <c r="AJ210" s="219">
        <v>0</v>
      </c>
      <c r="AK210" s="219">
        <v>0</v>
      </c>
      <c r="AL210" s="219">
        <v>0</v>
      </c>
      <c r="AM210" s="219">
        <v>0</v>
      </c>
      <c r="AN210" s="219">
        <f t="shared" si="47"/>
        <v>3331400</v>
      </c>
      <c r="AO210" s="215">
        <v>3331400</v>
      </c>
      <c r="AP210" s="215">
        <v>0</v>
      </c>
      <c r="AQ210" s="219">
        <v>0</v>
      </c>
      <c r="AR210" s="219">
        <v>0</v>
      </c>
      <c r="AS210" s="219">
        <f t="shared" si="48"/>
        <v>0</v>
      </c>
      <c r="AT210" s="219">
        <v>0</v>
      </c>
      <c r="AU210" s="219">
        <v>0</v>
      </c>
      <c r="AV210" s="219">
        <v>0</v>
      </c>
      <c r="AW210" s="219">
        <v>0</v>
      </c>
      <c r="AX210" s="219">
        <f t="shared" si="49"/>
        <v>0</v>
      </c>
      <c r="AY210" s="219">
        <v>0</v>
      </c>
      <c r="AZ210" s="219">
        <v>0</v>
      </c>
      <c r="BA210" s="219">
        <v>0</v>
      </c>
      <c r="BB210" s="219">
        <v>0</v>
      </c>
      <c r="BC210" s="219">
        <v>0</v>
      </c>
      <c r="BD210" s="219">
        <v>0</v>
      </c>
      <c r="BE210" s="219">
        <v>0</v>
      </c>
    </row>
    <row r="211" ht="20.1" customHeight="1" spans="1:58">
      <c r="A211" s="211">
        <v>204</v>
      </c>
      <c r="B211" s="224" t="s">
        <v>48</v>
      </c>
      <c r="C211" s="224" t="s">
        <v>49</v>
      </c>
      <c r="D211" s="225">
        <v>2020</v>
      </c>
      <c r="E211" s="213" t="s">
        <v>265</v>
      </c>
      <c r="F211" s="212" t="s">
        <v>51</v>
      </c>
      <c r="G211" s="212" t="s">
        <v>52</v>
      </c>
      <c r="H211" s="214">
        <f t="shared" si="38"/>
        <v>7562600</v>
      </c>
      <c r="I211" s="215">
        <f t="shared" si="39"/>
        <v>4300000</v>
      </c>
      <c r="J211" s="216">
        <f t="shared" si="40"/>
        <v>0</v>
      </c>
      <c r="K211" s="217">
        <v>0</v>
      </c>
      <c r="L211" s="216">
        <v>0</v>
      </c>
      <c r="M211" s="218">
        <v>0</v>
      </c>
      <c r="N211" s="217">
        <v>0</v>
      </c>
      <c r="O211" s="216">
        <f t="shared" si="41"/>
        <v>4300000</v>
      </c>
      <c r="P211" s="215">
        <v>4300000</v>
      </c>
      <c r="Q211" s="215">
        <v>0</v>
      </c>
      <c r="R211" s="215">
        <v>0</v>
      </c>
      <c r="S211" s="218">
        <v>0</v>
      </c>
      <c r="T211" s="216">
        <f t="shared" si="42"/>
        <v>0</v>
      </c>
      <c r="U211" s="216">
        <v>0</v>
      </c>
      <c r="V211" s="216">
        <v>0</v>
      </c>
      <c r="W211" s="216">
        <v>0</v>
      </c>
      <c r="X211" s="216">
        <v>0</v>
      </c>
      <c r="Y211" s="219">
        <f t="shared" si="43"/>
        <v>0</v>
      </c>
      <c r="Z211" s="219">
        <v>0</v>
      </c>
      <c r="AA211" s="219">
        <v>0</v>
      </c>
      <c r="AB211" s="219">
        <v>0</v>
      </c>
      <c r="AC211" s="219">
        <v>0</v>
      </c>
      <c r="AD211" s="219">
        <v>0</v>
      </c>
      <c r="AE211" s="219">
        <v>0</v>
      </c>
      <c r="AF211" s="217">
        <v>3262600</v>
      </c>
      <c r="AG211" s="220">
        <f t="shared" si="44"/>
        <v>7562600</v>
      </c>
      <c r="AH211" s="215">
        <f t="shared" si="45"/>
        <v>4300000</v>
      </c>
      <c r="AI211" s="219">
        <f t="shared" si="46"/>
        <v>0</v>
      </c>
      <c r="AJ211" s="219">
        <v>0</v>
      </c>
      <c r="AK211" s="219">
        <v>0</v>
      </c>
      <c r="AL211" s="219">
        <v>0</v>
      </c>
      <c r="AM211" s="219">
        <v>0</v>
      </c>
      <c r="AN211" s="219">
        <f t="shared" si="47"/>
        <v>4300000</v>
      </c>
      <c r="AO211" s="215">
        <v>4300000</v>
      </c>
      <c r="AP211" s="219">
        <v>0</v>
      </c>
      <c r="AQ211" s="219">
        <v>0</v>
      </c>
      <c r="AR211" s="219">
        <v>0</v>
      </c>
      <c r="AS211" s="219">
        <f t="shared" si="48"/>
        <v>0</v>
      </c>
      <c r="AT211" s="216">
        <v>0</v>
      </c>
      <c r="AU211" s="216">
        <v>0</v>
      </c>
      <c r="AV211" s="216">
        <v>0</v>
      </c>
      <c r="AW211" s="216">
        <v>0</v>
      </c>
      <c r="AX211" s="219">
        <f t="shared" si="49"/>
        <v>0</v>
      </c>
      <c r="AY211" s="219">
        <v>0</v>
      </c>
      <c r="AZ211" s="219">
        <v>0</v>
      </c>
      <c r="BA211" s="219">
        <v>0</v>
      </c>
      <c r="BB211" s="219">
        <v>0</v>
      </c>
      <c r="BC211" s="219">
        <v>0</v>
      </c>
      <c r="BD211" s="219">
        <v>0</v>
      </c>
      <c r="BE211" s="217">
        <v>3262600</v>
      </c>
    </row>
    <row r="212" ht="20.1" customHeight="1" spans="1:58">
      <c r="A212" s="211">
        <v>205</v>
      </c>
      <c r="B212" s="224" t="s">
        <v>48</v>
      </c>
      <c r="C212" s="224" t="s">
        <v>49</v>
      </c>
      <c r="D212" s="225">
        <v>2020</v>
      </c>
      <c r="E212" s="213" t="s">
        <v>266</v>
      </c>
      <c r="F212" s="212" t="s">
        <v>51</v>
      </c>
      <c r="G212" s="212" t="s">
        <v>52</v>
      </c>
      <c r="H212" s="214">
        <f t="shared" si="38"/>
        <v>5443200</v>
      </c>
      <c r="I212" s="215">
        <f t="shared" si="39"/>
        <v>3500000</v>
      </c>
      <c r="J212" s="216">
        <f t="shared" si="40"/>
        <v>0</v>
      </c>
      <c r="K212" s="217">
        <v>0</v>
      </c>
      <c r="L212" s="216">
        <v>0</v>
      </c>
      <c r="M212" s="218">
        <v>0</v>
      </c>
      <c r="N212" s="217">
        <v>0</v>
      </c>
      <c r="O212" s="216">
        <f t="shared" si="41"/>
        <v>3500000</v>
      </c>
      <c r="P212" s="215">
        <v>3500000</v>
      </c>
      <c r="Q212" s="215">
        <v>0</v>
      </c>
      <c r="R212" s="215">
        <v>0</v>
      </c>
      <c r="S212" s="218">
        <v>0</v>
      </c>
      <c r="T212" s="216">
        <f t="shared" si="42"/>
        <v>0</v>
      </c>
      <c r="U212" s="216">
        <v>0</v>
      </c>
      <c r="V212" s="216">
        <v>0</v>
      </c>
      <c r="W212" s="216">
        <v>0</v>
      </c>
      <c r="X212" s="216">
        <v>0</v>
      </c>
      <c r="Y212" s="219">
        <f t="shared" si="43"/>
        <v>0</v>
      </c>
      <c r="Z212" s="219">
        <v>0</v>
      </c>
      <c r="AA212" s="219">
        <v>0</v>
      </c>
      <c r="AB212" s="219">
        <v>0</v>
      </c>
      <c r="AC212" s="219">
        <v>0</v>
      </c>
      <c r="AD212" s="219">
        <v>0</v>
      </c>
      <c r="AE212" s="219">
        <v>0</v>
      </c>
      <c r="AF212" s="217">
        <v>1943200</v>
      </c>
      <c r="AG212" s="220">
        <f t="shared" si="44"/>
        <v>5443200</v>
      </c>
      <c r="AH212" s="215">
        <f t="shared" si="45"/>
        <v>3500000</v>
      </c>
      <c r="AI212" s="219">
        <f t="shared" si="46"/>
        <v>0</v>
      </c>
      <c r="AJ212" s="219">
        <v>0</v>
      </c>
      <c r="AK212" s="219">
        <v>0</v>
      </c>
      <c r="AL212" s="219">
        <v>0</v>
      </c>
      <c r="AM212" s="219">
        <v>0</v>
      </c>
      <c r="AN212" s="219">
        <f t="shared" si="47"/>
        <v>3500000</v>
      </c>
      <c r="AO212" s="215">
        <v>3500000</v>
      </c>
      <c r="AP212" s="219">
        <v>0</v>
      </c>
      <c r="AQ212" s="219">
        <v>0</v>
      </c>
      <c r="AR212" s="219">
        <v>0</v>
      </c>
      <c r="AS212" s="219">
        <f t="shared" si="48"/>
        <v>0</v>
      </c>
      <c r="AT212" s="216">
        <v>0</v>
      </c>
      <c r="AU212" s="216">
        <v>0</v>
      </c>
      <c r="AV212" s="216">
        <v>0</v>
      </c>
      <c r="AW212" s="216">
        <v>0</v>
      </c>
      <c r="AX212" s="219">
        <f t="shared" si="49"/>
        <v>0</v>
      </c>
      <c r="AY212" s="219">
        <v>0</v>
      </c>
      <c r="AZ212" s="219">
        <v>0</v>
      </c>
      <c r="BA212" s="219">
        <v>0</v>
      </c>
      <c r="BB212" s="219">
        <v>0</v>
      </c>
      <c r="BC212" s="219">
        <v>0</v>
      </c>
      <c r="BD212" s="219">
        <v>0</v>
      </c>
      <c r="BE212" s="217">
        <v>1943200</v>
      </c>
    </row>
    <row r="213" ht="20.1" customHeight="1" spans="1:58">
      <c r="A213" s="211">
        <v>206</v>
      </c>
      <c r="B213" s="224" t="s">
        <v>48</v>
      </c>
      <c r="C213" s="224" t="s">
        <v>49</v>
      </c>
      <c r="D213" s="225">
        <v>2020</v>
      </c>
      <c r="E213" s="213" t="s">
        <v>267</v>
      </c>
      <c r="F213" s="212" t="s">
        <v>51</v>
      </c>
      <c r="G213" s="212" t="s">
        <v>52</v>
      </c>
      <c r="H213" s="214">
        <f t="shared" si="38"/>
        <v>3261800</v>
      </c>
      <c r="I213" s="215">
        <f t="shared" si="39"/>
        <v>3261800</v>
      </c>
      <c r="J213" s="216">
        <f t="shared" si="40"/>
        <v>0</v>
      </c>
      <c r="K213" s="217">
        <v>0</v>
      </c>
      <c r="L213" s="216">
        <v>0</v>
      </c>
      <c r="M213" s="218">
        <v>0</v>
      </c>
      <c r="N213" s="217">
        <v>0</v>
      </c>
      <c r="O213" s="216">
        <f t="shared" si="41"/>
        <v>3261800</v>
      </c>
      <c r="P213" s="215">
        <v>3261800</v>
      </c>
      <c r="Q213" s="215">
        <v>0</v>
      </c>
      <c r="R213" s="215">
        <v>0</v>
      </c>
      <c r="S213" s="218">
        <v>0</v>
      </c>
      <c r="T213" s="216">
        <f t="shared" si="42"/>
        <v>0</v>
      </c>
      <c r="U213" s="216">
        <v>0</v>
      </c>
      <c r="V213" s="216">
        <v>0</v>
      </c>
      <c r="W213" s="216">
        <v>0</v>
      </c>
      <c r="X213" s="216">
        <v>0</v>
      </c>
      <c r="Y213" s="219">
        <f t="shared" si="43"/>
        <v>0</v>
      </c>
      <c r="Z213" s="219">
        <v>0</v>
      </c>
      <c r="AA213" s="219">
        <v>0</v>
      </c>
      <c r="AB213" s="219">
        <v>0</v>
      </c>
      <c r="AC213" s="219">
        <v>0</v>
      </c>
      <c r="AD213" s="219">
        <v>0</v>
      </c>
      <c r="AE213" s="219">
        <v>0</v>
      </c>
      <c r="AF213" s="217">
        <v>0</v>
      </c>
      <c r="AG213" s="220">
        <f t="shared" si="44"/>
        <v>3261800</v>
      </c>
      <c r="AH213" s="215">
        <f t="shared" si="45"/>
        <v>3261800</v>
      </c>
      <c r="AI213" s="219">
        <f t="shared" si="46"/>
        <v>0</v>
      </c>
      <c r="AJ213" s="219">
        <v>0</v>
      </c>
      <c r="AK213" s="219">
        <v>0</v>
      </c>
      <c r="AL213" s="219">
        <v>0</v>
      </c>
      <c r="AM213" s="219">
        <v>0</v>
      </c>
      <c r="AN213" s="219">
        <f t="shared" si="47"/>
        <v>3261800</v>
      </c>
      <c r="AO213" s="215">
        <v>3261800</v>
      </c>
      <c r="AP213" s="219">
        <v>0</v>
      </c>
      <c r="AQ213" s="219">
        <v>0</v>
      </c>
      <c r="AR213" s="219">
        <v>0</v>
      </c>
      <c r="AS213" s="219">
        <f t="shared" si="48"/>
        <v>0</v>
      </c>
      <c r="AT213" s="216">
        <v>0</v>
      </c>
      <c r="AU213" s="216">
        <v>0</v>
      </c>
      <c r="AV213" s="216">
        <v>0</v>
      </c>
      <c r="AW213" s="216">
        <v>0</v>
      </c>
      <c r="AX213" s="219">
        <f t="shared" si="49"/>
        <v>0</v>
      </c>
      <c r="AY213" s="219">
        <v>0</v>
      </c>
      <c r="AZ213" s="219">
        <v>0</v>
      </c>
      <c r="BA213" s="219">
        <v>0</v>
      </c>
      <c r="BB213" s="219">
        <v>0</v>
      </c>
      <c r="BC213" s="219">
        <v>0</v>
      </c>
      <c r="BD213" s="219">
        <v>0</v>
      </c>
      <c r="BE213" s="217">
        <v>0</v>
      </c>
    </row>
    <row r="214" ht="20.1" customHeight="1" spans="1:58">
      <c r="A214" s="211">
        <v>207</v>
      </c>
      <c r="B214" s="224" t="s">
        <v>48</v>
      </c>
      <c r="C214" s="224" t="s">
        <v>49</v>
      </c>
      <c r="D214" s="225">
        <v>2020</v>
      </c>
      <c r="E214" s="213" t="s">
        <v>268</v>
      </c>
      <c r="F214" s="212" t="s">
        <v>51</v>
      </c>
      <c r="G214" s="212" t="s">
        <v>52</v>
      </c>
      <c r="H214" s="214">
        <f t="shared" si="38"/>
        <v>1307900</v>
      </c>
      <c r="I214" s="215">
        <f t="shared" si="39"/>
        <v>1307900</v>
      </c>
      <c r="J214" s="216">
        <f t="shared" si="40"/>
        <v>0</v>
      </c>
      <c r="K214" s="217">
        <v>0</v>
      </c>
      <c r="L214" s="216">
        <v>0</v>
      </c>
      <c r="M214" s="218">
        <v>0</v>
      </c>
      <c r="N214" s="217">
        <v>0</v>
      </c>
      <c r="O214" s="216">
        <f t="shared" si="41"/>
        <v>1307900</v>
      </c>
      <c r="P214" s="215">
        <v>0</v>
      </c>
      <c r="Q214" s="215">
        <v>1307900</v>
      </c>
      <c r="R214" s="215">
        <v>0</v>
      </c>
      <c r="S214" s="218">
        <v>0</v>
      </c>
      <c r="T214" s="216">
        <f t="shared" si="42"/>
        <v>0</v>
      </c>
      <c r="U214" s="216">
        <v>0</v>
      </c>
      <c r="V214" s="216">
        <v>0</v>
      </c>
      <c r="W214" s="216">
        <v>0</v>
      </c>
      <c r="X214" s="216">
        <v>0</v>
      </c>
      <c r="Y214" s="219">
        <f t="shared" si="43"/>
        <v>0</v>
      </c>
      <c r="Z214" s="219">
        <v>0</v>
      </c>
      <c r="AA214" s="219">
        <v>0</v>
      </c>
      <c r="AB214" s="219">
        <v>0</v>
      </c>
      <c r="AC214" s="219">
        <v>0</v>
      </c>
      <c r="AD214" s="219">
        <v>0</v>
      </c>
      <c r="AE214" s="219">
        <v>0</v>
      </c>
      <c r="AF214" s="216">
        <v>0</v>
      </c>
      <c r="AG214" s="220">
        <f t="shared" si="44"/>
        <v>1307900</v>
      </c>
      <c r="AH214" s="215">
        <f t="shared" si="45"/>
        <v>1307900</v>
      </c>
      <c r="AI214" s="219">
        <f t="shared" si="46"/>
        <v>0</v>
      </c>
      <c r="AJ214" s="219">
        <v>0</v>
      </c>
      <c r="AK214" s="219">
        <v>0</v>
      </c>
      <c r="AL214" s="219">
        <v>0</v>
      </c>
      <c r="AM214" s="219">
        <v>0</v>
      </c>
      <c r="AN214" s="219">
        <f t="shared" si="47"/>
        <v>1307900</v>
      </c>
      <c r="AO214" s="215">
        <v>0</v>
      </c>
      <c r="AP214" s="215">
        <v>1307900</v>
      </c>
      <c r="AQ214" s="219">
        <v>0</v>
      </c>
      <c r="AR214" s="219">
        <v>0</v>
      </c>
      <c r="AS214" s="219">
        <f t="shared" si="48"/>
        <v>0</v>
      </c>
      <c r="AT214" s="216">
        <v>0</v>
      </c>
      <c r="AU214" s="216">
        <v>0</v>
      </c>
      <c r="AV214" s="216">
        <v>0</v>
      </c>
      <c r="AW214" s="216">
        <v>0</v>
      </c>
      <c r="AX214" s="219">
        <f t="shared" si="49"/>
        <v>0</v>
      </c>
      <c r="AY214" s="219">
        <v>0</v>
      </c>
      <c r="AZ214" s="219">
        <v>0</v>
      </c>
      <c r="BA214" s="219">
        <v>0</v>
      </c>
      <c r="BB214" s="219">
        <v>0</v>
      </c>
      <c r="BC214" s="219">
        <v>0</v>
      </c>
      <c r="BD214" s="219">
        <v>0</v>
      </c>
      <c r="BE214" s="216">
        <v>0</v>
      </c>
    </row>
    <row r="215" ht="20.1" customHeight="1" spans="1:58">
      <c r="A215" s="211">
        <v>208</v>
      </c>
      <c r="B215" s="224" t="s">
        <v>48</v>
      </c>
      <c r="C215" s="224" t="s">
        <v>49</v>
      </c>
      <c r="D215" s="225">
        <v>2020</v>
      </c>
      <c r="E215" s="213" t="s">
        <v>269</v>
      </c>
      <c r="F215" s="212" t="s">
        <v>51</v>
      </c>
      <c r="G215" s="212" t="s">
        <v>52</v>
      </c>
      <c r="H215" s="214">
        <f t="shared" si="38"/>
        <v>2093300</v>
      </c>
      <c r="I215" s="215">
        <f t="shared" si="39"/>
        <v>2093300</v>
      </c>
      <c r="J215" s="216">
        <f t="shared" si="40"/>
        <v>0</v>
      </c>
      <c r="K215" s="217">
        <v>0</v>
      </c>
      <c r="L215" s="216">
        <v>0</v>
      </c>
      <c r="M215" s="218">
        <v>0</v>
      </c>
      <c r="N215" s="217">
        <v>0</v>
      </c>
      <c r="O215" s="216">
        <f t="shared" si="41"/>
        <v>2093300</v>
      </c>
      <c r="P215" s="215">
        <v>0</v>
      </c>
      <c r="Q215" s="215">
        <v>2093300</v>
      </c>
      <c r="R215" s="215">
        <v>0</v>
      </c>
      <c r="S215" s="218">
        <v>0</v>
      </c>
      <c r="T215" s="216">
        <f t="shared" si="42"/>
        <v>0</v>
      </c>
      <c r="U215" s="216">
        <v>0</v>
      </c>
      <c r="V215" s="216">
        <v>0</v>
      </c>
      <c r="W215" s="216">
        <v>0</v>
      </c>
      <c r="X215" s="216">
        <v>0</v>
      </c>
      <c r="Y215" s="219">
        <f t="shared" si="43"/>
        <v>0</v>
      </c>
      <c r="Z215" s="219">
        <v>0</v>
      </c>
      <c r="AA215" s="219">
        <v>0</v>
      </c>
      <c r="AB215" s="219">
        <v>0</v>
      </c>
      <c r="AC215" s="219">
        <v>0</v>
      </c>
      <c r="AD215" s="219">
        <v>0</v>
      </c>
      <c r="AE215" s="219">
        <v>0</v>
      </c>
      <c r="AF215" s="216">
        <v>0</v>
      </c>
      <c r="AG215" s="220">
        <f t="shared" si="44"/>
        <v>2093300</v>
      </c>
      <c r="AH215" s="215">
        <f t="shared" si="45"/>
        <v>2093300</v>
      </c>
      <c r="AI215" s="219">
        <f t="shared" si="46"/>
        <v>0</v>
      </c>
      <c r="AJ215" s="219">
        <v>0</v>
      </c>
      <c r="AK215" s="219">
        <v>0</v>
      </c>
      <c r="AL215" s="219">
        <v>0</v>
      </c>
      <c r="AM215" s="219">
        <v>0</v>
      </c>
      <c r="AN215" s="219">
        <f t="shared" si="47"/>
        <v>2093300</v>
      </c>
      <c r="AO215" s="215">
        <v>0</v>
      </c>
      <c r="AP215" s="215">
        <v>2093300</v>
      </c>
      <c r="AQ215" s="219">
        <v>0</v>
      </c>
      <c r="AR215" s="219">
        <v>0</v>
      </c>
      <c r="AS215" s="219">
        <f t="shared" si="48"/>
        <v>0</v>
      </c>
      <c r="AT215" s="216">
        <v>0</v>
      </c>
      <c r="AU215" s="216">
        <v>0</v>
      </c>
      <c r="AV215" s="216">
        <v>0</v>
      </c>
      <c r="AW215" s="216">
        <v>0</v>
      </c>
      <c r="AX215" s="219">
        <f t="shared" si="49"/>
        <v>0</v>
      </c>
      <c r="AY215" s="219">
        <v>0</v>
      </c>
      <c r="AZ215" s="219">
        <v>0</v>
      </c>
      <c r="BA215" s="219">
        <v>0</v>
      </c>
      <c r="BB215" s="219">
        <v>0</v>
      </c>
      <c r="BC215" s="219">
        <v>0</v>
      </c>
      <c r="BD215" s="219">
        <v>0</v>
      </c>
      <c r="BE215" s="216">
        <v>0</v>
      </c>
    </row>
    <row r="216" ht="20.1" customHeight="1" spans="1:58">
      <c r="A216" s="211">
        <v>209</v>
      </c>
      <c r="B216" s="224" t="s">
        <v>48</v>
      </c>
      <c r="C216" s="224" t="s">
        <v>49</v>
      </c>
      <c r="D216" s="225">
        <v>2020</v>
      </c>
      <c r="E216" s="213" t="s">
        <v>270</v>
      </c>
      <c r="F216" s="212" t="s">
        <v>51</v>
      </c>
      <c r="G216" s="212" t="s">
        <v>52</v>
      </c>
      <c r="H216" s="214">
        <f t="shared" si="38"/>
        <v>2400000</v>
      </c>
      <c r="I216" s="215">
        <f t="shared" si="39"/>
        <v>2400000</v>
      </c>
      <c r="J216" s="216">
        <f t="shared" si="40"/>
        <v>0</v>
      </c>
      <c r="K216" s="217">
        <v>0</v>
      </c>
      <c r="L216" s="216">
        <v>0</v>
      </c>
      <c r="M216" s="218">
        <v>0</v>
      </c>
      <c r="N216" s="217">
        <v>0</v>
      </c>
      <c r="O216" s="216">
        <f t="shared" si="41"/>
        <v>2400000</v>
      </c>
      <c r="P216" s="215">
        <v>770000</v>
      </c>
      <c r="Q216" s="215">
        <v>1600000</v>
      </c>
      <c r="R216" s="215">
        <v>0</v>
      </c>
      <c r="S216" s="219">
        <v>30000</v>
      </c>
      <c r="T216" s="216">
        <f t="shared" si="42"/>
        <v>0</v>
      </c>
      <c r="U216" s="216">
        <v>0</v>
      </c>
      <c r="V216" s="216">
        <v>0</v>
      </c>
      <c r="W216" s="216">
        <v>0</v>
      </c>
      <c r="X216" s="216">
        <v>0</v>
      </c>
      <c r="Y216" s="219">
        <f t="shared" si="43"/>
        <v>0</v>
      </c>
      <c r="Z216" s="219">
        <v>0</v>
      </c>
      <c r="AA216" s="219">
        <v>0</v>
      </c>
      <c r="AB216" s="219">
        <v>0</v>
      </c>
      <c r="AC216" s="219">
        <v>0</v>
      </c>
      <c r="AD216" s="219">
        <v>0</v>
      </c>
      <c r="AE216" s="219">
        <v>0</v>
      </c>
      <c r="AF216" s="216">
        <v>0</v>
      </c>
      <c r="AG216" s="220">
        <f t="shared" si="44"/>
        <v>2400000</v>
      </c>
      <c r="AH216" s="215">
        <f t="shared" si="45"/>
        <v>2400000</v>
      </c>
      <c r="AI216" s="219">
        <f t="shared" si="46"/>
        <v>0</v>
      </c>
      <c r="AJ216" s="219">
        <v>0</v>
      </c>
      <c r="AK216" s="219">
        <v>0</v>
      </c>
      <c r="AL216" s="219">
        <v>0</v>
      </c>
      <c r="AM216" s="219">
        <v>0</v>
      </c>
      <c r="AN216" s="219">
        <f t="shared" si="47"/>
        <v>2400000</v>
      </c>
      <c r="AO216" s="215">
        <v>770000</v>
      </c>
      <c r="AP216" s="215">
        <v>1600000</v>
      </c>
      <c r="AQ216" s="219">
        <v>0</v>
      </c>
      <c r="AR216" s="219">
        <v>30000</v>
      </c>
      <c r="AS216" s="219">
        <f t="shared" si="48"/>
        <v>0</v>
      </c>
      <c r="AT216" s="216">
        <v>0</v>
      </c>
      <c r="AU216" s="216">
        <v>0</v>
      </c>
      <c r="AV216" s="216">
        <v>0</v>
      </c>
      <c r="AW216" s="216">
        <v>0</v>
      </c>
      <c r="AX216" s="219">
        <f t="shared" si="49"/>
        <v>0</v>
      </c>
      <c r="AY216" s="219">
        <v>0</v>
      </c>
      <c r="AZ216" s="219">
        <v>0</v>
      </c>
      <c r="BA216" s="219">
        <v>0</v>
      </c>
      <c r="BB216" s="219">
        <v>0</v>
      </c>
      <c r="BC216" s="219">
        <v>0</v>
      </c>
      <c r="BD216" s="219">
        <v>0</v>
      </c>
      <c r="BE216" s="216">
        <v>0</v>
      </c>
    </row>
    <row r="217" ht="20.1" customHeight="1" spans="1:58">
      <c r="A217" s="211">
        <v>210</v>
      </c>
      <c r="B217" s="224" t="s">
        <v>48</v>
      </c>
      <c r="C217" s="224" t="s">
        <v>49</v>
      </c>
      <c r="D217" s="225">
        <v>2020</v>
      </c>
      <c r="E217" s="213" t="s">
        <v>271</v>
      </c>
      <c r="F217" s="212" t="s">
        <v>51</v>
      </c>
      <c r="G217" s="212" t="s">
        <v>52</v>
      </c>
      <c r="H217" s="214">
        <f t="shared" si="38"/>
        <v>5228100</v>
      </c>
      <c r="I217" s="215">
        <f t="shared" si="39"/>
        <v>5228100</v>
      </c>
      <c r="J217" s="216">
        <f t="shared" si="40"/>
        <v>0</v>
      </c>
      <c r="K217" s="217">
        <v>0</v>
      </c>
      <c r="L217" s="216">
        <v>0</v>
      </c>
      <c r="M217" s="218">
        <v>0</v>
      </c>
      <c r="N217" s="217">
        <v>0</v>
      </c>
      <c r="O217" s="216">
        <f t="shared" si="41"/>
        <v>5228100</v>
      </c>
      <c r="P217" s="215">
        <v>5228100</v>
      </c>
      <c r="Q217" s="215">
        <v>0</v>
      </c>
      <c r="R217" s="215">
        <v>0</v>
      </c>
      <c r="S217" s="218">
        <v>0</v>
      </c>
      <c r="T217" s="216">
        <f t="shared" si="42"/>
        <v>0</v>
      </c>
      <c r="U217" s="216">
        <v>0</v>
      </c>
      <c r="V217" s="216">
        <v>0</v>
      </c>
      <c r="W217" s="216">
        <v>0</v>
      </c>
      <c r="X217" s="216">
        <v>0</v>
      </c>
      <c r="Y217" s="219">
        <f t="shared" si="43"/>
        <v>0</v>
      </c>
      <c r="Z217" s="219">
        <v>0</v>
      </c>
      <c r="AA217" s="219">
        <v>0</v>
      </c>
      <c r="AB217" s="219">
        <v>0</v>
      </c>
      <c r="AC217" s="219">
        <v>0</v>
      </c>
      <c r="AD217" s="219">
        <v>0</v>
      </c>
      <c r="AE217" s="219">
        <v>0</v>
      </c>
      <c r="AF217" s="216">
        <v>0</v>
      </c>
      <c r="AG217" s="220">
        <f t="shared" si="44"/>
        <v>5228100</v>
      </c>
      <c r="AH217" s="215">
        <f t="shared" si="45"/>
        <v>5228100</v>
      </c>
      <c r="AI217" s="219">
        <f t="shared" si="46"/>
        <v>0</v>
      </c>
      <c r="AJ217" s="219">
        <v>0</v>
      </c>
      <c r="AK217" s="219">
        <v>0</v>
      </c>
      <c r="AL217" s="219">
        <v>0</v>
      </c>
      <c r="AM217" s="219">
        <v>0</v>
      </c>
      <c r="AN217" s="219">
        <f t="shared" si="47"/>
        <v>5228100</v>
      </c>
      <c r="AO217" s="215">
        <v>5228100</v>
      </c>
      <c r="AP217" s="219">
        <v>0</v>
      </c>
      <c r="AQ217" s="219">
        <v>0</v>
      </c>
      <c r="AR217" s="219">
        <v>0</v>
      </c>
      <c r="AS217" s="219">
        <f t="shared" si="48"/>
        <v>0</v>
      </c>
      <c r="AT217" s="216">
        <v>0</v>
      </c>
      <c r="AU217" s="216">
        <v>0</v>
      </c>
      <c r="AV217" s="216">
        <v>0</v>
      </c>
      <c r="AW217" s="216">
        <v>0</v>
      </c>
      <c r="AX217" s="219">
        <f t="shared" si="49"/>
        <v>0</v>
      </c>
      <c r="AY217" s="219">
        <v>0</v>
      </c>
      <c r="AZ217" s="219">
        <v>0</v>
      </c>
      <c r="BA217" s="219">
        <v>0</v>
      </c>
      <c r="BB217" s="219">
        <v>0</v>
      </c>
      <c r="BC217" s="219">
        <v>0</v>
      </c>
      <c r="BD217" s="219">
        <v>0</v>
      </c>
      <c r="BE217" s="216">
        <v>0</v>
      </c>
    </row>
    <row r="218" ht="20.1" customHeight="1" spans="1:58">
      <c r="A218" s="211">
        <v>211</v>
      </c>
      <c r="B218" s="224" t="s">
        <v>48</v>
      </c>
      <c r="C218" s="224" t="s">
        <v>49</v>
      </c>
      <c r="D218" s="225">
        <v>2020</v>
      </c>
      <c r="E218" s="213" t="s">
        <v>272</v>
      </c>
      <c r="F218" s="212" t="s">
        <v>52</v>
      </c>
      <c r="G218" s="212" t="s">
        <v>52</v>
      </c>
      <c r="H218" s="214">
        <f t="shared" si="38"/>
        <v>3620000</v>
      </c>
      <c r="I218" s="215">
        <f t="shared" si="39"/>
        <v>3620000</v>
      </c>
      <c r="J218" s="216">
        <f t="shared" si="40"/>
        <v>0</v>
      </c>
      <c r="K218" s="217">
        <v>0</v>
      </c>
      <c r="L218" s="216">
        <v>0</v>
      </c>
      <c r="M218" s="218">
        <v>0</v>
      </c>
      <c r="N218" s="217">
        <v>0</v>
      </c>
      <c r="O218" s="216">
        <f t="shared" si="41"/>
        <v>3620000</v>
      </c>
      <c r="P218" s="215">
        <v>3620000</v>
      </c>
      <c r="Q218" s="215">
        <v>0</v>
      </c>
      <c r="R218" s="215">
        <v>0</v>
      </c>
      <c r="S218" s="218">
        <v>0</v>
      </c>
      <c r="T218" s="216">
        <f t="shared" si="42"/>
        <v>0</v>
      </c>
      <c r="U218" s="216">
        <v>0</v>
      </c>
      <c r="V218" s="216">
        <v>0</v>
      </c>
      <c r="W218" s="216">
        <v>0</v>
      </c>
      <c r="X218" s="216">
        <v>0</v>
      </c>
      <c r="Y218" s="219">
        <f t="shared" si="43"/>
        <v>0</v>
      </c>
      <c r="Z218" s="219">
        <v>0</v>
      </c>
      <c r="AA218" s="219">
        <v>0</v>
      </c>
      <c r="AB218" s="219">
        <v>0</v>
      </c>
      <c r="AC218" s="219">
        <v>0</v>
      </c>
      <c r="AD218" s="219">
        <v>0</v>
      </c>
      <c r="AE218" s="219">
        <v>0</v>
      </c>
      <c r="AF218" s="216">
        <v>0</v>
      </c>
      <c r="AG218" s="220">
        <f t="shared" si="44"/>
        <v>3620000</v>
      </c>
      <c r="AH218" s="215">
        <f t="shared" si="45"/>
        <v>3620000</v>
      </c>
      <c r="AI218" s="219">
        <f t="shared" si="46"/>
        <v>0</v>
      </c>
      <c r="AJ218" s="219">
        <v>0</v>
      </c>
      <c r="AK218" s="219">
        <v>0</v>
      </c>
      <c r="AL218" s="219">
        <v>0</v>
      </c>
      <c r="AM218" s="219">
        <v>0</v>
      </c>
      <c r="AN218" s="219">
        <f t="shared" si="47"/>
        <v>3620000</v>
      </c>
      <c r="AO218" s="215">
        <v>3620000</v>
      </c>
      <c r="AP218" s="219">
        <v>0</v>
      </c>
      <c r="AQ218" s="219">
        <v>0</v>
      </c>
      <c r="AR218" s="219">
        <v>0</v>
      </c>
      <c r="AS218" s="219">
        <f t="shared" si="48"/>
        <v>0</v>
      </c>
      <c r="AT218" s="216">
        <v>0</v>
      </c>
      <c r="AU218" s="216">
        <v>0</v>
      </c>
      <c r="AV218" s="216">
        <v>0</v>
      </c>
      <c r="AW218" s="216">
        <v>0</v>
      </c>
      <c r="AX218" s="219">
        <f t="shared" si="49"/>
        <v>0</v>
      </c>
      <c r="AY218" s="219">
        <v>0</v>
      </c>
      <c r="AZ218" s="219">
        <v>0</v>
      </c>
      <c r="BA218" s="219">
        <v>0</v>
      </c>
      <c r="BB218" s="219">
        <v>0</v>
      </c>
      <c r="BC218" s="219">
        <v>0</v>
      </c>
      <c r="BD218" s="219">
        <v>0</v>
      </c>
      <c r="BE218" s="216">
        <v>0</v>
      </c>
    </row>
    <row r="219" ht="20.1" customHeight="1" spans="1:58">
      <c r="A219" s="211">
        <v>212</v>
      </c>
      <c r="B219" s="224" t="s">
        <v>48</v>
      </c>
      <c r="C219" s="224" t="s">
        <v>49</v>
      </c>
      <c r="D219" s="225">
        <v>2020</v>
      </c>
      <c r="E219" s="213" t="s">
        <v>273</v>
      </c>
      <c r="F219" s="212" t="s">
        <v>51</v>
      </c>
      <c r="G219" s="212" t="s">
        <v>51</v>
      </c>
      <c r="H219" s="214">
        <f t="shared" si="38"/>
        <v>50000000</v>
      </c>
      <c r="I219" s="215">
        <f t="shared" si="39"/>
        <v>50000000</v>
      </c>
      <c r="J219" s="216">
        <f t="shared" si="40"/>
        <v>0</v>
      </c>
      <c r="K219" s="217">
        <v>0</v>
      </c>
      <c r="L219" s="216">
        <v>0</v>
      </c>
      <c r="M219" s="218">
        <v>0</v>
      </c>
      <c r="N219" s="217">
        <v>0</v>
      </c>
      <c r="O219" s="216">
        <f t="shared" si="41"/>
        <v>50000000</v>
      </c>
      <c r="P219" s="217">
        <v>50000000</v>
      </c>
      <c r="Q219" s="215">
        <v>0</v>
      </c>
      <c r="R219" s="215">
        <v>0</v>
      </c>
      <c r="S219" s="218">
        <v>0</v>
      </c>
      <c r="T219" s="216">
        <f t="shared" si="42"/>
        <v>0</v>
      </c>
      <c r="U219" s="217">
        <v>0</v>
      </c>
      <c r="V219" s="217">
        <v>0</v>
      </c>
      <c r="W219" s="217">
        <v>0</v>
      </c>
      <c r="X219" s="217">
        <v>0</v>
      </c>
      <c r="Y219" s="219">
        <f t="shared" si="43"/>
        <v>0</v>
      </c>
      <c r="Z219" s="219">
        <v>0</v>
      </c>
      <c r="AA219" s="219">
        <v>0</v>
      </c>
      <c r="AB219" s="219">
        <v>0</v>
      </c>
      <c r="AC219" s="219">
        <v>0</v>
      </c>
      <c r="AD219" s="219">
        <v>0</v>
      </c>
      <c r="AE219" s="219">
        <v>0</v>
      </c>
      <c r="AF219" s="216">
        <v>0</v>
      </c>
      <c r="AG219" s="220">
        <f t="shared" si="44"/>
        <v>50000000</v>
      </c>
      <c r="AH219" s="215">
        <f t="shared" si="45"/>
        <v>50000000</v>
      </c>
      <c r="AI219" s="219">
        <f t="shared" si="46"/>
        <v>0</v>
      </c>
      <c r="AJ219" s="219">
        <v>0</v>
      </c>
      <c r="AK219" s="219">
        <v>0</v>
      </c>
      <c r="AL219" s="219">
        <v>0</v>
      </c>
      <c r="AM219" s="219">
        <v>0</v>
      </c>
      <c r="AN219" s="219">
        <f t="shared" si="47"/>
        <v>50000000</v>
      </c>
      <c r="AO219" s="217">
        <v>50000000</v>
      </c>
      <c r="AP219" s="215">
        <v>0</v>
      </c>
      <c r="AQ219" s="219">
        <v>0</v>
      </c>
      <c r="AR219" s="219">
        <v>0</v>
      </c>
      <c r="AS219" s="219">
        <f t="shared" si="48"/>
        <v>0</v>
      </c>
      <c r="AT219" s="219">
        <v>0</v>
      </c>
      <c r="AU219" s="219">
        <v>0</v>
      </c>
      <c r="AV219" s="219">
        <v>0</v>
      </c>
      <c r="AW219" s="219">
        <v>0</v>
      </c>
      <c r="AX219" s="219">
        <f t="shared" si="49"/>
        <v>0</v>
      </c>
      <c r="AY219" s="219">
        <v>0</v>
      </c>
      <c r="AZ219" s="219">
        <v>0</v>
      </c>
      <c r="BA219" s="219">
        <v>0</v>
      </c>
      <c r="BB219" s="219">
        <v>0</v>
      </c>
      <c r="BC219" s="219">
        <v>0</v>
      </c>
      <c r="BD219" s="219">
        <v>0</v>
      </c>
      <c r="BE219" s="219">
        <v>0</v>
      </c>
    </row>
    <row r="220" ht="20.1" customHeight="1" spans="1:58">
      <c r="A220" s="211">
        <v>213</v>
      </c>
      <c r="B220" s="224" t="s">
        <v>48</v>
      </c>
      <c r="C220" s="224" t="s">
        <v>49</v>
      </c>
      <c r="D220" s="225">
        <v>2021</v>
      </c>
      <c r="E220" s="244" t="s">
        <v>274</v>
      </c>
      <c r="F220" s="212" t="s">
        <v>51</v>
      </c>
      <c r="G220" s="212" t="s">
        <v>51</v>
      </c>
      <c r="H220" s="214">
        <f t="shared" si="38"/>
        <v>18887000</v>
      </c>
      <c r="I220" s="215">
        <f t="shared" si="39"/>
        <v>18887000</v>
      </c>
      <c r="J220" s="216">
        <f t="shared" si="40"/>
        <v>0</v>
      </c>
      <c r="K220" s="217">
        <v>0</v>
      </c>
      <c r="L220" s="216">
        <v>0</v>
      </c>
      <c r="M220" s="218">
        <v>0</v>
      </c>
      <c r="N220" s="217">
        <v>0</v>
      </c>
      <c r="O220" s="216">
        <f t="shared" si="41"/>
        <v>13911000</v>
      </c>
      <c r="P220" s="245">
        <v>13911000</v>
      </c>
      <c r="Q220" s="215">
        <v>0</v>
      </c>
      <c r="R220" s="215">
        <v>0</v>
      </c>
      <c r="S220" s="218">
        <v>0</v>
      </c>
      <c r="T220" s="216">
        <f t="shared" si="42"/>
        <v>4976000</v>
      </c>
      <c r="U220" s="217">
        <v>0</v>
      </c>
      <c r="V220" s="217">
        <v>4976000</v>
      </c>
      <c r="W220" s="217">
        <v>0</v>
      </c>
      <c r="X220" s="217">
        <v>0</v>
      </c>
      <c r="Y220" s="219">
        <f t="shared" si="43"/>
        <v>0</v>
      </c>
      <c r="Z220" s="219">
        <v>0</v>
      </c>
      <c r="AA220" s="219">
        <v>0</v>
      </c>
      <c r="AB220" s="219">
        <v>0</v>
      </c>
      <c r="AC220" s="219">
        <v>0</v>
      </c>
      <c r="AD220" s="219">
        <v>0</v>
      </c>
      <c r="AE220" s="219">
        <v>0</v>
      </c>
      <c r="AF220" s="216">
        <v>0</v>
      </c>
      <c r="AG220" s="220">
        <f t="shared" si="44"/>
        <v>18768329.01</v>
      </c>
      <c r="AH220" s="215">
        <f t="shared" si="45"/>
        <v>18768329.01</v>
      </c>
      <c r="AI220" s="219">
        <f t="shared" si="46"/>
        <v>0</v>
      </c>
      <c r="AJ220" s="234">
        <v>0</v>
      </c>
      <c r="AK220" s="219">
        <v>0</v>
      </c>
      <c r="AL220" s="219">
        <v>0</v>
      </c>
      <c r="AM220" s="219">
        <v>0</v>
      </c>
      <c r="AN220" s="219">
        <f t="shared" si="47"/>
        <v>13911000</v>
      </c>
      <c r="AO220" s="219">
        <v>13911000</v>
      </c>
      <c r="AP220" s="219">
        <v>0</v>
      </c>
      <c r="AQ220" s="219">
        <v>0</v>
      </c>
      <c r="AR220" s="219">
        <v>0</v>
      </c>
      <c r="AS220" s="219">
        <f t="shared" si="48"/>
        <v>4857329.01</v>
      </c>
      <c r="AT220" s="219">
        <v>0</v>
      </c>
      <c r="AU220" s="217">
        <v>4857329.01</v>
      </c>
      <c r="AV220" s="219">
        <v>0</v>
      </c>
      <c r="AW220" s="219">
        <v>0</v>
      </c>
      <c r="AX220" s="219">
        <f t="shared" si="49"/>
        <v>0</v>
      </c>
      <c r="AY220" s="219">
        <v>0</v>
      </c>
      <c r="AZ220" s="219">
        <v>0</v>
      </c>
      <c r="BA220" s="219">
        <v>0</v>
      </c>
      <c r="BB220" s="219">
        <v>0</v>
      </c>
      <c r="BC220" s="219">
        <v>0</v>
      </c>
      <c r="BD220" s="219">
        <v>0</v>
      </c>
      <c r="BE220" s="219">
        <v>0</v>
      </c>
      <c r="BF220" t="s">
        <v>275</v>
      </c>
    </row>
    <row r="221" ht="20.1" customHeight="1" spans="1:58">
      <c r="A221" s="211">
        <v>214</v>
      </c>
      <c r="B221" s="224" t="s">
        <v>48</v>
      </c>
      <c r="C221" s="224" t="s">
        <v>49</v>
      </c>
      <c r="D221" s="225">
        <v>2021</v>
      </c>
      <c r="E221" s="244" t="s">
        <v>276</v>
      </c>
      <c r="F221" s="212" t="s">
        <v>51</v>
      </c>
      <c r="G221" s="212" t="s">
        <v>52</v>
      </c>
      <c r="H221" s="214">
        <f t="shared" si="38"/>
        <v>5790200</v>
      </c>
      <c r="I221" s="215">
        <f t="shared" si="39"/>
        <v>5790200</v>
      </c>
      <c r="J221" s="216">
        <f t="shared" si="40"/>
        <v>0</v>
      </c>
      <c r="K221" s="217">
        <v>0</v>
      </c>
      <c r="L221" s="216">
        <v>0</v>
      </c>
      <c r="M221" s="218">
        <v>0</v>
      </c>
      <c r="N221" s="217">
        <v>0</v>
      </c>
      <c r="O221" s="216">
        <f t="shared" si="41"/>
        <v>0</v>
      </c>
      <c r="P221" s="215">
        <v>0</v>
      </c>
      <c r="Q221" s="215">
        <v>0</v>
      </c>
      <c r="R221" s="215">
        <v>0</v>
      </c>
      <c r="S221" s="218">
        <v>0</v>
      </c>
      <c r="T221" s="216">
        <f t="shared" si="42"/>
        <v>5790200</v>
      </c>
      <c r="U221" s="217">
        <v>3586000</v>
      </c>
      <c r="V221" s="217">
        <v>2204200</v>
      </c>
      <c r="W221" s="217">
        <v>0</v>
      </c>
      <c r="X221" s="217">
        <v>0</v>
      </c>
      <c r="Y221" s="219">
        <f t="shared" si="43"/>
        <v>0</v>
      </c>
      <c r="Z221" s="219">
        <v>0</v>
      </c>
      <c r="AA221" s="219">
        <v>0</v>
      </c>
      <c r="AB221" s="219">
        <v>0</v>
      </c>
      <c r="AC221" s="219">
        <v>0</v>
      </c>
      <c r="AD221" s="219">
        <v>0</v>
      </c>
      <c r="AE221" s="219">
        <v>0</v>
      </c>
      <c r="AF221" s="216">
        <v>0</v>
      </c>
      <c r="AG221" s="220">
        <f t="shared" si="44"/>
        <v>5790200</v>
      </c>
      <c r="AH221" s="215">
        <f t="shared" si="45"/>
        <v>5790200</v>
      </c>
      <c r="AI221" s="219">
        <f t="shared" si="46"/>
        <v>0</v>
      </c>
      <c r="AJ221" s="219">
        <v>0</v>
      </c>
      <c r="AK221" s="219">
        <v>0</v>
      </c>
      <c r="AL221" s="219">
        <v>0</v>
      </c>
      <c r="AM221" s="219">
        <v>0</v>
      </c>
      <c r="AN221" s="219">
        <f t="shared" si="47"/>
        <v>0</v>
      </c>
      <c r="AO221" s="245">
        <v>0</v>
      </c>
      <c r="AP221" s="245">
        <v>0</v>
      </c>
      <c r="AQ221" s="245">
        <v>0</v>
      </c>
      <c r="AR221" s="245">
        <v>0</v>
      </c>
      <c r="AS221" s="219">
        <f t="shared" si="48"/>
        <v>5790200</v>
      </c>
      <c r="AT221" s="217">
        <v>3586000</v>
      </c>
      <c r="AU221" s="217">
        <v>2204200</v>
      </c>
      <c r="AV221" s="217">
        <v>0</v>
      </c>
      <c r="AW221" s="217">
        <v>0</v>
      </c>
      <c r="AX221" s="219">
        <f t="shared" si="49"/>
        <v>0</v>
      </c>
      <c r="AY221" s="219">
        <v>0</v>
      </c>
      <c r="AZ221" s="219">
        <v>0</v>
      </c>
      <c r="BA221" s="219">
        <v>0</v>
      </c>
      <c r="BB221" s="219">
        <v>0</v>
      </c>
      <c r="BC221" s="219">
        <v>0</v>
      </c>
      <c r="BD221" s="219">
        <v>0</v>
      </c>
      <c r="BE221" s="216">
        <v>0</v>
      </c>
    </row>
    <row r="222" ht="20.1" customHeight="1" spans="1:58">
      <c r="A222" s="211">
        <v>215</v>
      </c>
      <c r="B222" s="224" t="s">
        <v>48</v>
      </c>
      <c r="C222" s="224" t="s">
        <v>49</v>
      </c>
      <c r="D222" s="225">
        <v>2021</v>
      </c>
      <c r="E222" s="213" t="s">
        <v>277</v>
      </c>
      <c r="F222" s="212" t="s">
        <v>51</v>
      </c>
      <c r="G222" s="212" t="s">
        <v>52</v>
      </c>
      <c r="H222" s="214">
        <f t="shared" si="38"/>
        <v>8000000</v>
      </c>
      <c r="I222" s="215">
        <f t="shared" si="39"/>
        <v>8000000</v>
      </c>
      <c r="J222" s="216">
        <f t="shared" si="40"/>
        <v>0</v>
      </c>
      <c r="K222" s="217">
        <v>0</v>
      </c>
      <c r="L222" s="216">
        <v>0</v>
      </c>
      <c r="M222" s="218">
        <v>0</v>
      </c>
      <c r="N222" s="217">
        <v>0</v>
      </c>
      <c r="O222" s="216">
        <f t="shared" si="41"/>
        <v>0</v>
      </c>
      <c r="P222" s="215">
        <v>0</v>
      </c>
      <c r="Q222" s="215">
        <v>0</v>
      </c>
      <c r="R222" s="215">
        <v>0</v>
      </c>
      <c r="S222" s="218">
        <v>0</v>
      </c>
      <c r="T222" s="216">
        <f t="shared" si="42"/>
        <v>8000000</v>
      </c>
      <c r="U222" s="217">
        <v>8000000</v>
      </c>
      <c r="V222" s="217">
        <v>0</v>
      </c>
      <c r="W222" s="217">
        <v>0</v>
      </c>
      <c r="X222" s="217">
        <v>0</v>
      </c>
      <c r="Y222" s="219">
        <f t="shared" si="43"/>
        <v>0</v>
      </c>
      <c r="Z222" s="219">
        <v>0</v>
      </c>
      <c r="AA222" s="219">
        <v>0</v>
      </c>
      <c r="AB222" s="219">
        <v>0</v>
      </c>
      <c r="AC222" s="219">
        <v>0</v>
      </c>
      <c r="AD222" s="219">
        <v>0</v>
      </c>
      <c r="AE222" s="219">
        <v>0</v>
      </c>
      <c r="AF222" s="216">
        <v>0</v>
      </c>
      <c r="AG222" s="220">
        <f t="shared" si="44"/>
        <v>8000000</v>
      </c>
      <c r="AH222" s="215">
        <f t="shared" si="45"/>
        <v>8000000</v>
      </c>
      <c r="AI222" s="219">
        <f t="shared" si="46"/>
        <v>0</v>
      </c>
      <c r="AJ222" s="219">
        <v>0</v>
      </c>
      <c r="AK222" s="219">
        <v>0</v>
      </c>
      <c r="AL222" s="219">
        <v>0</v>
      </c>
      <c r="AM222" s="219">
        <v>0</v>
      </c>
      <c r="AN222" s="219">
        <f t="shared" si="47"/>
        <v>0</v>
      </c>
      <c r="AO222" s="246">
        <v>0</v>
      </c>
      <c r="AP222" s="246">
        <v>0</v>
      </c>
      <c r="AQ222" s="246">
        <v>0</v>
      </c>
      <c r="AR222" s="246">
        <v>0</v>
      </c>
      <c r="AS222" s="219">
        <f t="shared" si="48"/>
        <v>8000000</v>
      </c>
      <c r="AT222" s="217">
        <v>8000000</v>
      </c>
      <c r="AU222" s="217">
        <v>0</v>
      </c>
      <c r="AV222" s="217">
        <v>0</v>
      </c>
      <c r="AW222" s="217">
        <v>0</v>
      </c>
      <c r="AX222" s="219">
        <f t="shared" si="49"/>
        <v>0</v>
      </c>
      <c r="AY222" s="219">
        <v>0</v>
      </c>
      <c r="AZ222" s="219">
        <v>0</v>
      </c>
      <c r="BA222" s="219">
        <v>0</v>
      </c>
      <c r="BB222" s="219">
        <v>0</v>
      </c>
      <c r="BC222" s="219">
        <v>0</v>
      </c>
      <c r="BD222" s="219">
        <v>0</v>
      </c>
      <c r="BE222" s="216">
        <v>0</v>
      </c>
    </row>
    <row r="223" ht="20.1" customHeight="1" spans="1:58">
      <c r="A223" s="211">
        <v>216</v>
      </c>
      <c r="B223" s="224" t="s">
        <v>48</v>
      </c>
      <c r="C223" s="224" t="s">
        <v>49</v>
      </c>
      <c r="D223" s="225">
        <v>2021</v>
      </c>
      <c r="E223" s="247" t="s">
        <v>278</v>
      </c>
      <c r="F223" s="212" t="s">
        <v>51</v>
      </c>
      <c r="G223" s="212" t="s">
        <v>52</v>
      </c>
      <c r="H223" s="214">
        <f t="shared" si="38"/>
        <v>5394100</v>
      </c>
      <c r="I223" s="215">
        <f t="shared" si="39"/>
        <v>5394100</v>
      </c>
      <c r="J223" s="216">
        <f t="shared" si="40"/>
        <v>0</v>
      </c>
      <c r="K223" s="217">
        <v>0</v>
      </c>
      <c r="L223" s="216">
        <v>0</v>
      </c>
      <c r="M223" s="218">
        <v>0</v>
      </c>
      <c r="N223" s="217">
        <v>0</v>
      </c>
      <c r="O223" s="216">
        <f t="shared" si="41"/>
        <v>0</v>
      </c>
      <c r="P223" s="215">
        <v>0</v>
      </c>
      <c r="Q223" s="215">
        <v>0</v>
      </c>
      <c r="R223" s="215">
        <v>0</v>
      </c>
      <c r="S223" s="218">
        <v>0</v>
      </c>
      <c r="T223" s="216">
        <f t="shared" si="42"/>
        <v>5394100</v>
      </c>
      <c r="U223" s="217">
        <v>5394100</v>
      </c>
      <c r="V223" s="217">
        <v>0</v>
      </c>
      <c r="W223" s="217">
        <v>0</v>
      </c>
      <c r="X223" s="217">
        <v>0</v>
      </c>
      <c r="Y223" s="219">
        <f t="shared" si="43"/>
        <v>0</v>
      </c>
      <c r="Z223" s="219">
        <v>0</v>
      </c>
      <c r="AA223" s="219">
        <v>0</v>
      </c>
      <c r="AB223" s="219">
        <v>0</v>
      </c>
      <c r="AC223" s="219">
        <v>0</v>
      </c>
      <c r="AD223" s="219">
        <v>0</v>
      </c>
      <c r="AE223" s="219">
        <v>0</v>
      </c>
      <c r="AF223" s="216">
        <v>0</v>
      </c>
      <c r="AG223" s="220">
        <f t="shared" si="44"/>
        <v>5394100</v>
      </c>
      <c r="AH223" s="215">
        <f t="shared" si="45"/>
        <v>5394100</v>
      </c>
      <c r="AI223" s="219">
        <f t="shared" si="46"/>
        <v>0</v>
      </c>
      <c r="AJ223" s="219">
        <v>0</v>
      </c>
      <c r="AK223" s="219">
        <v>0</v>
      </c>
      <c r="AL223" s="219">
        <v>0</v>
      </c>
      <c r="AM223" s="219">
        <v>0</v>
      </c>
      <c r="AN223" s="219">
        <f t="shared" si="47"/>
        <v>0</v>
      </c>
      <c r="AO223" s="248">
        <v>0</v>
      </c>
      <c r="AP223" s="245">
        <v>0</v>
      </c>
      <c r="AQ223" s="245">
        <v>0</v>
      </c>
      <c r="AR223" s="245">
        <v>0</v>
      </c>
      <c r="AS223" s="219">
        <f t="shared" si="48"/>
        <v>5394100</v>
      </c>
      <c r="AT223" s="217">
        <v>5394100</v>
      </c>
      <c r="AU223" s="217">
        <v>0</v>
      </c>
      <c r="AV223" s="217">
        <v>0</v>
      </c>
      <c r="AW223" s="217">
        <v>0</v>
      </c>
      <c r="AX223" s="219">
        <f t="shared" si="49"/>
        <v>0</v>
      </c>
      <c r="AY223" s="219">
        <v>0</v>
      </c>
      <c r="AZ223" s="219">
        <v>0</v>
      </c>
      <c r="BA223" s="219">
        <v>0</v>
      </c>
      <c r="BB223" s="219">
        <v>0</v>
      </c>
      <c r="BC223" s="219">
        <v>0</v>
      </c>
      <c r="BD223" s="219">
        <v>0</v>
      </c>
      <c r="BE223" s="216">
        <v>0</v>
      </c>
    </row>
    <row r="224" ht="20.1" customHeight="1" spans="1:58">
      <c r="A224" s="211">
        <v>217</v>
      </c>
      <c r="B224" s="224" t="s">
        <v>48</v>
      </c>
      <c r="C224" s="224" t="s">
        <v>49</v>
      </c>
      <c r="D224" s="225">
        <v>2021</v>
      </c>
      <c r="E224" s="247" t="s">
        <v>279</v>
      </c>
      <c r="F224" s="212" t="s">
        <v>51</v>
      </c>
      <c r="G224" s="212" t="s">
        <v>52</v>
      </c>
      <c r="H224" s="214">
        <f t="shared" si="38"/>
        <v>4267510</v>
      </c>
      <c r="I224" s="215">
        <f t="shared" si="39"/>
        <v>4267510</v>
      </c>
      <c r="J224" s="216">
        <f t="shared" si="40"/>
        <v>0</v>
      </c>
      <c r="K224" s="217">
        <v>0</v>
      </c>
      <c r="L224" s="216">
        <v>0</v>
      </c>
      <c r="M224" s="218">
        <v>0</v>
      </c>
      <c r="N224" s="217">
        <v>0</v>
      </c>
      <c r="O224" s="216">
        <f t="shared" si="41"/>
        <v>0</v>
      </c>
      <c r="P224" s="215">
        <v>0</v>
      </c>
      <c r="Q224" s="215">
        <v>0</v>
      </c>
      <c r="R224" s="215">
        <v>0</v>
      </c>
      <c r="S224" s="218">
        <v>0</v>
      </c>
      <c r="T224" s="216">
        <f t="shared" si="42"/>
        <v>4267510</v>
      </c>
      <c r="U224" s="217">
        <v>1967510</v>
      </c>
      <c r="V224" s="217">
        <v>0</v>
      </c>
      <c r="W224" s="217">
        <v>2300000</v>
      </c>
      <c r="X224" s="217">
        <v>0</v>
      </c>
      <c r="Y224" s="219">
        <f t="shared" si="43"/>
        <v>0</v>
      </c>
      <c r="Z224" s="219">
        <v>0</v>
      </c>
      <c r="AA224" s="219">
        <v>0</v>
      </c>
      <c r="AB224" s="219">
        <v>0</v>
      </c>
      <c r="AC224" s="219">
        <v>0</v>
      </c>
      <c r="AD224" s="219">
        <v>0</v>
      </c>
      <c r="AE224" s="219">
        <v>0</v>
      </c>
      <c r="AF224" s="216">
        <v>0</v>
      </c>
      <c r="AG224" s="220">
        <f t="shared" si="44"/>
        <v>4267510</v>
      </c>
      <c r="AH224" s="215">
        <f t="shared" si="45"/>
        <v>4267510</v>
      </c>
      <c r="AI224" s="219">
        <f t="shared" si="46"/>
        <v>0</v>
      </c>
      <c r="AJ224" s="219">
        <v>0</v>
      </c>
      <c r="AK224" s="219">
        <v>0</v>
      </c>
      <c r="AL224" s="219">
        <v>0</v>
      </c>
      <c r="AM224" s="219">
        <v>0</v>
      </c>
      <c r="AN224" s="219">
        <f t="shared" si="47"/>
        <v>0</v>
      </c>
      <c r="AO224" s="248">
        <v>0</v>
      </c>
      <c r="AP224" s="245">
        <v>0</v>
      </c>
      <c r="AQ224" s="245">
        <v>0</v>
      </c>
      <c r="AR224" s="245">
        <v>0</v>
      </c>
      <c r="AS224" s="219">
        <f t="shared" si="48"/>
        <v>4267510</v>
      </c>
      <c r="AT224" s="217">
        <v>1967510</v>
      </c>
      <c r="AU224" s="217">
        <v>0</v>
      </c>
      <c r="AV224" s="217">
        <v>2300000</v>
      </c>
      <c r="AW224" s="217">
        <v>0</v>
      </c>
      <c r="AX224" s="219">
        <f t="shared" si="49"/>
        <v>0</v>
      </c>
      <c r="AY224" s="219">
        <v>0</v>
      </c>
      <c r="AZ224" s="219">
        <v>0</v>
      </c>
      <c r="BA224" s="219">
        <v>0</v>
      </c>
      <c r="BB224" s="219">
        <v>0</v>
      </c>
      <c r="BC224" s="219">
        <v>0</v>
      </c>
      <c r="BD224" s="219">
        <v>0</v>
      </c>
      <c r="BE224" s="216">
        <v>0</v>
      </c>
    </row>
    <row r="225" ht="20.1" customHeight="1" spans="1:57">
      <c r="A225" s="211">
        <v>218</v>
      </c>
      <c r="B225" s="224" t="s">
        <v>48</v>
      </c>
      <c r="C225" s="224" t="s">
        <v>49</v>
      </c>
      <c r="D225" s="225">
        <v>2021</v>
      </c>
      <c r="E225" s="213" t="s">
        <v>280</v>
      </c>
      <c r="F225" s="212" t="s">
        <v>51</v>
      </c>
      <c r="G225" s="212" t="s">
        <v>52</v>
      </c>
      <c r="H225" s="214">
        <f t="shared" si="38"/>
        <v>4500000</v>
      </c>
      <c r="I225" s="215">
        <f t="shared" si="39"/>
        <v>4500000</v>
      </c>
      <c r="J225" s="216">
        <f t="shared" si="40"/>
        <v>0</v>
      </c>
      <c r="K225" s="217">
        <v>0</v>
      </c>
      <c r="L225" s="216">
        <v>0</v>
      </c>
      <c r="M225" s="218">
        <v>0</v>
      </c>
      <c r="N225" s="217">
        <v>0</v>
      </c>
      <c r="O225" s="216">
        <f t="shared" si="41"/>
        <v>0</v>
      </c>
      <c r="P225" s="215">
        <v>0</v>
      </c>
      <c r="Q225" s="215">
        <v>0</v>
      </c>
      <c r="R225" s="215">
        <v>0</v>
      </c>
      <c r="S225" s="218">
        <v>0</v>
      </c>
      <c r="T225" s="216">
        <f t="shared" si="42"/>
        <v>4500000</v>
      </c>
      <c r="U225" s="216">
        <v>4500000</v>
      </c>
      <c r="V225" s="216">
        <v>0</v>
      </c>
      <c r="W225" s="216">
        <v>0</v>
      </c>
      <c r="X225" s="216">
        <v>0</v>
      </c>
      <c r="Y225" s="219">
        <f t="shared" si="43"/>
        <v>0</v>
      </c>
      <c r="Z225" s="219">
        <v>0</v>
      </c>
      <c r="AA225" s="219">
        <v>0</v>
      </c>
      <c r="AB225" s="219">
        <v>0</v>
      </c>
      <c r="AC225" s="219">
        <v>0</v>
      </c>
      <c r="AD225" s="219">
        <v>0</v>
      </c>
      <c r="AE225" s="219">
        <v>0</v>
      </c>
      <c r="AF225" s="216">
        <v>0</v>
      </c>
      <c r="AG225" s="220">
        <f t="shared" si="44"/>
        <v>4500000</v>
      </c>
      <c r="AH225" s="215">
        <f t="shared" si="45"/>
        <v>4500000</v>
      </c>
      <c r="AI225" s="219">
        <f t="shared" si="46"/>
        <v>0</v>
      </c>
      <c r="AJ225" s="219">
        <v>0</v>
      </c>
      <c r="AK225" s="219">
        <v>0</v>
      </c>
      <c r="AL225" s="219">
        <v>0</v>
      </c>
      <c r="AM225" s="219">
        <v>0</v>
      </c>
      <c r="AN225" s="219">
        <f t="shared" si="47"/>
        <v>0</v>
      </c>
      <c r="AO225" s="219">
        <v>0</v>
      </c>
      <c r="AP225" s="219">
        <v>0</v>
      </c>
      <c r="AQ225" s="219">
        <v>0</v>
      </c>
      <c r="AR225" s="219">
        <v>0</v>
      </c>
      <c r="AS225" s="219">
        <f t="shared" si="48"/>
        <v>4500000</v>
      </c>
      <c r="AT225" s="216">
        <v>4500000</v>
      </c>
      <c r="AU225" s="216">
        <v>0</v>
      </c>
      <c r="AV225" s="216">
        <v>0</v>
      </c>
      <c r="AW225" s="216">
        <v>0</v>
      </c>
      <c r="AX225" s="219">
        <f t="shared" si="49"/>
        <v>0</v>
      </c>
      <c r="AY225" s="219">
        <v>0</v>
      </c>
      <c r="AZ225" s="219">
        <v>0</v>
      </c>
      <c r="BA225" s="219">
        <v>0</v>
      </c>
      <c r="BB225" s="219">
        <v>0</v>
      </c>
      <c r="BC225" s="219">
        <v>0</v>
      </c>
      <c r="BD225" s="219">
        <v>0</v>
      </c>
      <c r="BE225" s="216">
        <v>0</v>
      </c>
    </row>
    <row r="226" ht="20.1" customHeight="1" spans="1:57">
      <c r="A226" s="211">
        <v>219</v>
      </c>
      <c r="B226" s="224" t="s">
        <v>48</v>
      </c>
      <c r="C226" s="224" t="s">
        <v>49</v>
      </c>
      <c r="D226" s="225">
        <v>2021</v>
      </c>
      <c r="E226" s="247" t="s">
        <v>281</v>
      </c>
      <c r="F226" s="212" t="s">
        <v>51</v>
      </c>
      <c r="G226" s="212" t="s">
        <v>52</v>
      </c>
      <c r="H226" s="214">
        <f t="shared" si="38"/>
        <v>3506790</v>
      </c>
      <c r="I226" s="215">
        <f t="shared" si="39"/>
        <v>3506790</v>
      </c>
      <c r="J226" s="216">
        <f t="shared" si="40"/>
        <v>0</v>
      </c>
      <c r="K226" s="217">
        <v>0</v>
      </c>
      <c r="L226" s="216">
        <v>0</v>
      </c>
      <c r="M226" s="218">
        <v>0</v>
      </c>
      <c r="N226" s="217">
        <v>0</v>
      </c>
      <c r="O226" s="216">
        <f t="shared" si="41"/>
        <v>0</v>
      </c>
      <c r="P226" s="215">
        <v>0</v>
      </c>
      <c r="Q226" s="215">
        <v>0</v>
      </c>
      <c r="R226" s="215">
        <v>0</v>
      </c>
      <c r="S226" s="218">
        <v>0</v>
      </c>
      <c r="T226" s="216">
        <f t="shared" si="42"/>
        <v>3506790</v>
      </c>
      <c r="U226" s="217">
        <v>3506790</v>
      </c>
      <c r="V226" s="217">
        <v>0</v>
      </c>
      <c r="W226" s="217">
        <v>0</v>
      </c>
      <c r="X226" s="217">
        <v>0</v>
      </c>
      <c r="Y226" s="219">
        <f t="shared" si="43"/>
        <v>0</v>
      </c>
      <c r="Z226" s="219">
        <v>0</v>
      </c>
      <c r="AA226" s="219">
        <v>0</v>
      </c>
      <c r="AB226" s="219">
        <v>0</v>
      </c>
      <c r="AC226" s="219">
        <v>0</v>
      </c>
      <c r="AD226" s="219">
        <v>0</v>
      </c>
      <c r="AE226" s="219">
        <v>0</v>
      </c>
      <c r="AF226" s="216">
        <v>0</v>
      </c>
      <c r="AG226" s="220">
        <f t="shared" si="44"/>
        <v>3506790</v>
      </c>
      <c r="AH226" s="215">
        <f t="shared" si="45"/>
        <v>3506790</v>
      </c>
      <c r="AI226" s="219">
        <f t="shared" si="46"/>
        <v>0</v>
      </c>
      <c r="AJ226" s="219">
        <v>0</v>
      </c>
      <c r="AK226" s="219">
        <v>0</v>
      </c>
      <c r="AL226" s="219">
        <v>0</v>
      </c>
      <c r="AM226" s="219">
        <v>0</v>
      </c>
      <c r="AN226" s="219">
        <f t="shared" si="47"/>
        <v>0</v>
      </c>
      <c r="AO226" s="248">
        <v>0</v>
      </c>
      <c r="AP226" s="245">
        <v>0</v>
      </c>
      <c r="AQ226" s="245">
        <v>0</v>
      </c>
      <c r="AR226" s="245">
        <v>0</v>
      </c>
      <c r="AS226" s="219">
        <f t="shared" si="48"/>
        <v>3506790</v>
      </c>
      <c r="AT226" s="217">
        <v>3506790</v>
      </c>
      <c r="AU226" s="217">
        <v>0</v>
      </c>
      <c r="AV226" s="217">
        <v>0</v>
      </c>
      <c r="AW226" s="217">
        <v>0</v>
      </c>
      <c r="AX226" s="219">
        <f t="shared" si="49"/>
        <v>0</v>
      </c>
      <c r="AY226" s="219">
        <v>0</v>
      </c>
      <c r="AZ226" s="219">
        <v>0</v>
      </c>
      <c r="BA226" s="219">
        <v>0</v>
      </c>
      <c r="BB226" s="219">
        <v>0</v>
      </c>
      <c r="BC226" s="219">
        <v>0</v>
      </c>
      <c r="BD226" s="219">
        <v>0</v>
      </c>
      <c r="BE226" s="216">
        <v>0</v>
      </c>
    </row>
    <row r="227" ht="20.1" customHeight="1" spans="1:57">
      <c r="A227" s="211">
        <v>220</v>
      </c>
      <c r="B227" s="224" t="s">
        <v>48</v>
      </c>
      <c r="C227" s="224" t="s">
        <v>49</v>
      </c>
      <c r="D227" s="225">
        <v>2021</v>
      </c>
      <c r="E227" s="247" t="s">
        <v>282</v>
      </c>
      <c r="F227" s="212" t="s">
        <v>51</v>
      </c>
      <c r="G227" s="212" t="s">
        <v>52</v>
      </c>
      <c r="H227" s="214">
        <f t="shared" si="38"/>
        <v>2000000</v>
      </c>
      <c r="I227" s="215">
        <f t="shared" si="39"/>
        <v>2000000</v>
      </c>
      <c r="J227" s="216">
        <f t="shared" si="40"/>
        <v>0</v>
      </c>
      <c r="K227" s="217">
        <v>0</v>
      </c>
      <c r="L227" s="216">
        <v>0</v>
      </c>
      <c r="M227" s="218">
        <v>0</v>
      </c>
      <c r="N227" s="217">
        <v>0</v>
      </c>
      <c r="O227" s="216">
        <f t="shared" si="41"/>
        <v>0</v>
      </c>
      <c r="P227" s="215">
        <v>0</v>
      </c>
      <c r="Q227" s="215">
        <v>0</v>
      </c>
      <c r="R227" s="215">
        <v>0</v>
      </c>
      <c r="S227" s="218">
        <v>0</v>
      </c>
      <c r="T227" s="216">
        <f t="shared" si="42"/>
        <v>2000000</v>
      </c>
      <c r="U227" s="217">
        <v>2000000</v>
      </c>
      <c r="V227" s="217">
        <v>0</v>
      </c>
      <c r="W227" s="217">
        <v>0</v>
      </c>
      <c r="X227" s="217">
        <v>0</v>
      </c>
      <c r="Y227" s="219">
        <f t="shared" si="43"/>
        <v>0</v>
      </c>
      <c r="Z227" s="219">
        <v>0</v>
      </c>
      <c r="AA227" s="219">
        <v>0</v>
      </c>
      <c r="AB227" s="219">
        <v>0</v>
      </c>
      <c r="AC227" s="219">
        <v>0</v>
      </c>
      <c r="AD227" s="219">
        <v>0</v>
      </c>
      <c r="AE227" s="219">
        <v>0</v>
      </c>
      <c r="AF227" s="216">
        <v>0</v>
      </c>
      <c r="AG227" s="220">
        <f t="shared" si="44"/>
        <v>2000000</v>
      </c>
      <c r="AH227" s="215">
        <f t="shared" si="45"/>
        <v>2000000</v>
      </c>
      <c r="AI227" s="219">
        <f t="shared" si="46"/>
        <v>0</v>
      </c>
      <c r="AJ227" s="219">
        <v>0</v>
      </c>
      <c r="AK227" s="219">
        <v>0</v>
      </c>
      <c r="AL227" s="219">
        <v>0</v>
      </c>
      <c r="AM227" s="219">
        <v>0</v>
      </c>
      <c r="AN227" s="219">
        <f t="shared" si="47"/>
        <v>0</v>
      </c>
      <c r="AO227" s="248">
        <v>0</v>
      </c>
      <c r="AP227" s="245">
        <v>0</v>
      </c>
      <c r="AQ227" s="245">
        <v>0</v>
      </c>
      <c r="AR227" s="245">
        <v>0</v>
      </c>
      <c r="AS227" s="219">
        <f t="shared" si="48"/>
        <v>2000000</v>
      </c>
      <c r="AT227" s="217">
        <v>2000000</v>
      </c>
      <c r="AU227" s="217">
        <v>0</v>
      </c>
      <c r="AV227" s="217">
        <v>0</v>
      </c>
      <c r="AW227" s="217">
        <v>0</v>
      </c>
      <c r="AX227" s="219">
        <f t="shared" si="49"/>
        <v>0</v>
      </c>
      <c r="AY227" s="219">
        <v>0</v>
      </c>
      <c r="AZ227" s="219">
        <v>0</v>
      </c>
      <c r="BA227" s="219">
        <v>0</v>
      </c>
      <c r="BB227" s="219">
        <v>0</v>
      </c>
      <c r="BC227" s="219">
        <v>0</v>
      </c>
      <c r="BD227" s="219">
        <v>0</v>
      </c>
      <c r="BE227" s="216">
        <v>0</v>
      </c>
    </row>
    <row r="228" ht="20.1" customHeight="1" spans="1:57">
      <c r="A228" s="211">
        <v>221</v>
      </c>
      <c r="B228" s="224" t="s">
        <v>48</v>
      </c>
      <c r="C228" s="224" t="s">
        <v>49</v>
      </c>
      <c r="D228" s="225">
        <v>2021</v>
      </c>
      <c r="E228" s="247" t="s">
        <v>283</v>
      </c>
      <c r="F228" s="212" t="s">
        <v>51</v>
      </c>
      <c r="G228" s="212" t="s">
        <v>52</v>
      </c>
      <c r="H228" s="214">
        <f t="shared" si="38"/>
        <v>2312690</v>
      </c>
      <c r="I228" s="215">
        <f t="shared" si="39"/>
        <v>2312690</v>
      </c>
      <c r="J228" s="216">
        <f t="shared" si="40"/>
        <v>0</v>
      </c>
      <c r="K228" s="217">
        <v>0</v>
      </c>
      <c r="L228" s="216">
        <v>0</v>
      </c>
      <c r="M228" s="218">
        <v>0</v>
      </c>
      <c r="N228" s="217">
        <v>0</v>
      </c>
      <c r="O228" s="216">
        <f t="shared" si="41"/>
        <v>0</v>
      </c>
      <c r="P228" s="215">
        <v>0</v>
      </c>
      <c r="Q228" s="215">
        <v>0</v>
      </c>
      <c r="R228" s="215">
        <v>0</v>
      </c>
      <c r="S228" s="218">
        <v>0</v>
      </c>
      <c r="T228" s="216">
        <f t="shared" si="42"/>
        <v>2312690</v>
      </c>
      <c r="U228" s="217">
        <v>2312690</v>
      </c>
      <c r="V228" s="217">
        <v>0</v>
      </c>
      <c r="W228" s="217">
        <v>0</v>
      </c>
      <c r="X228" s="217">
        <v>0</v>
      </c>
      <c r="Y228" s="219">
        <f t="shared" si="43"/>
        <v>0</v>
      </c>
      <c r="Z228" s="219">
        <v>0</v>
      </c>
      <c r="AA228" s="219">
        <v>0</v>
      </c>
      <c r="AB228" s="219">
        <v>0</v>
      </c>
      <c r="AC228" s="219">
        <v>0</v>
      </c>
      <c r="AD228" s="219">
        <v>0</v>
      </c>
      <c r="AE228" s="219">
        <v>0</v>
      </c>
      <c r="AF228" s="216">
        <v>0</v>
      </c>
      <c r="AG228" s="220">
        <f t="shared" si="44"/>
        <v>2312690</v>
      </c>
      <c r="AH228" s="215">
        <f t="shared" si="45"/>
        <v>2312690</v>
      </c>
      <c r="AI228" s="219">
        <f t="shared" si="46"/>
        <v>0</v>
      </c>
      <c r="AJ228" s="219">
        <v>0</v>
      </c>
      <c r="AK228" s="219">
        <v>0</v>
      </c>
      <c r="AL228" s="219">
        <v>0</v>
      </c>
      <c r="AM228" s="219">
        <v>0</v>
      </c>
      <c r="AN228" s="219">
        <f t="shared" si="47"/>
        <v>0</v>
      </c>
      <c r="AO228" s="248">
        <v>0</v>
      </c>
      <c r="AP228" s="245">
        <v>0</v>
      </c>
      <c r="AQ228" s="245">
        <v>0</v>
      </c>
      <c r="AR228" s="245">
        <v>0</v>
      </c>
      <c r="AS228" s="219">
        <f t="shared" si="48"/>
        <v>2312690</v>
      </c>
      <c r="AT228" s="217">
        <v>2312690</v>
      </c>
      <c r="AU228" s="217">
        <v>0</v>
      </c>
      <c r="AV228" s="217">
        <v>0</v>
      </c>
      <c r="AW228" s="217">
        <v>0</v>
      </c>
      <c r="AX228" s="219">
        <f t="shared" si="49"/>
        <v>0</v>
      </c>
      <c r="AY228" s="219">
        <v>0</v>
      </c>
      <c r="AZ228" s="219">
        <v>0</v>
      </c>
      <c r="BA228" s="219">
        <v>0</v>
      </c>
      <c r="BB228" s="219">
        <v>0</v>
      </c>
      <c r="BC228" s="219">
        <v>0</v>
      </c>
      <c r="BD228" s="219">
        <v>0</v>
      </c>
      <c r="BE228" s="216">
        <v>0</v>
      </c>
    </row>
    <row r="229" ht="20.1" customHeight="1" spans="1:57">
      <c r="A229" s="211">
        <v>222</v>
      </c>
      <c r="B229" s="224" t="s">
        <v>48</v>
      </c>
      <c r="C229" s="224" t="s">
        <v>49</v>
      </c>
      <c r="D229" s="225">
        <v>2021</v>
      </c>
      <c r="E229" s="244" t="s">
        <v>284</v>
      </c>
      <c r="F229" s="212" t="s">
        <v>51</v>
      </c>
      <c r="G229" s="212" t="s">
        <v>52</v>
      </c>
      <c r="H229" s="214">
        <f t="shared" si="38"/>
        <v>1680000</v>
      </c>
      <c r="I229" s="215">
        <f t="shared" si="39"/>
        <v>1680000</v>
      </c>
      <c r="J229" s="216">
        <f t="shared" si="40"/>
        <v>0</v>
      </c>
      <c r="K229" s="217">
        <v>0</v>
      </c>
      <c r="L229" s="216">
        <v>0</v>
      </c>
      <c r="M229" s="218">
        <v>0</v>
      </c>
      <c r="N229" s="217">
        <v>0</v>
      </c>
      <c r="O229" s="216">
        <f t="shared" si="41"/>
        <v>0</v>
      </c>
      <c r="P229" s="215">
        <v>0</v>
      </c>
      <c r="Q229" s="215">
        <v>0</v>
      </c>
      <c r="R229" s="215">
        <v>0</v>
      </c>
      <c r="S229" s="218">
        <v>0</v>
      </c>
      <c r="T229" s="216">
        <f t="shared" si="42"/>
        <v>1680000</v>
      </c>
      <c r="U229" s="217">
        <v>0</v>
      </c>
      <c r="V229" s="217">
        <v>1680000</v>
      </c>
      <c r="W229" s="217">
        <v>0</v>
      </c>
      <c r="X229" s="217">
        <v>0</v>
      </c>
      <c r="Y229" s="219">
        <f t="shared" si="43"/>
        <v>0</v>
      </c>
      <c r="Z229" s="219">
        <v>0</v>
      </c>
      <c r="AA229" s="219">
        <v>0</v>
      </c>
      <c r="AB229" s="219">
        <v>0</v>
      </c>
      <c r="AC229" s="219">
        <v>0</v>
      </c>
      <c r="AD229" s="219">
        <v>0</v>
      </c>
      <c r="AE229" s="219">
        <v>0</v>
      </c>
      <c r="AF229" s="216">
        <v>0</v>
      </c>
      <c r="AG229" s="220">
        <f t="shared" si="44"/>
        <v>1680000</v>
      </c>
      <c r="AH229" s="215">
        <f t="shared" si="45"/>
        <v>1680000</v>
      </c>
      <c r="AI229" s="219">
        <f t="shared" si="46"/>
        <v>0</v>
      </c>
      <c r="AJ229" s="219">
        <v>0</v>
      </c>
      <c r="AK229" s="219">
        <v>0</v>
      </c>
      <c r="AL229" s="219">
        <v>0</v>
      </c>
      <c r="AM229" s="219">
        <v>0</v>
      </c>
      <c r="AN229" s="219">
        <f t="shared" si="47"/>
        <v>0</v>
      </c>
      <c r="AO229" s="245">
        <v>0</v>
      </c>
      <c r="AP229" s="245">
        <v>0</v>
      </c>
      <c r="AQ229" s="245">
        <v>0</v>
      </c>
      <c r="AR229" s="245">
        <v>0</v>
      </c>
      <c r="AS229" s="219">
        <f t="shared" si="48"/>
        <v>1680000</v>
      </c>
      <c r="AT229" s="217">
        <v>0</v>
      </c>
      <c r="AU229" s="217">
        <v>1680000</v>
      </c>
      <c r="AV229" s="217">
        <v>0</v>
      </c>
      <c r="AW229" s="217">
        <v>0</v>
      </c>
      <c r="AX229" s="219">
        <f t="shared" si="49"/>
        <v>0</v>
      </c>
      <c r="AY229" s="219">
        <v>0</v>
      </c>
      <c r="AZ229" s="219">
        <v>0</v>
      </c>
      <c r="BA229" s="219">
        <v>0</v>
      </c>
      <c r="BB229" s="219">
        <v>0</v>
      </c>
      <c r="BC229" s="219">
        <v>0</v>
      </c>
      <c r="BD229" s="219">
        <v>0</v>
      </c>
      <c r="BE229" s="216">
        <v>0</v>
      </c>
    </row>
    <row r="230" ht="20.1" customHeight="1" spans="1:57">
      <c r="A230" s="211">
        <v>223</v>
      </c>
      <c r="B230" s="224" t="s">
        <v>48</v>
      </c>
      <c r="C230" s="224" t="s">
        <v>49</v>
      </c>
      <c r="D230" s="225">
        <v>2021</v>
      </c>
      <c r="E230" s="247" t="s">
        <v>285</v>
      </c>
      <c r="F230" s="212" t="s">
        <v>51</v>
      </c>
      <c r="G230" s="212" t="s">
        <v>52</v>
      </c>
      <c r="H230" s="214">
        <f t="shared" si="38"/>
        <v>1800000</v>
      </c>
      <c r="I230" s="215">
        <f t="shared" si="39"/>
        <v>1800000</v>
      </c>
      <c r="J230" s="216">
        <f t="shared" si="40"/>
        <v>0</v>
      </c>
      <c r="K230" s="217">
        <v>0</v>
      </c>
      <c r="L230" s="216">
        <v>0</v>
      </c>
      <c r="M230" s="218">
        <v>0</v>
      </c>
      <c r="N230" s="217">
        <v>0</v>
      </c>
      <c r="O230" s="216">
        <f t="shared" si="41"/>
        <v>0</v>
      </c>
      <c r="P230" s="215">
        <v>0</v>
      </c>
      <c r="Q230" s="215">
        <v>0</v>
      </c>
      <c r="R230" s="215">
        <v>0</v>
      </c>
      <c r="S230" s="218">
        <v>0</v>
      </c>
      <c r="T230" s="216">
        <f t="shared" si="42"/>
        <v>1800000</v>
      </c>
      <c r="U230" s="217">
        <v>1800000</v>
      </c>
      <c r="V230" s="217">
        <v>0</v>
      </c>
      <c r="W230" s="217">
        <v>0</v>
      </c>
      <c r="X230" s="217">
        <v>0</v>
      </c>
      <c r="Y230" s="219">
        <f t="shared" si="43"/>
        <v>0</v>
      </c>
      <c r="Z230" s="219">
        <v>0</v>
      </c>
      <c r="AA230" s="219">
        <v>0</v>
      </c>
      <c r="AB230" s="219">
        <v>0</v>
      </c>
      <c r="AC230" s="219">
        <v>0</v>
      </c>
      <c r="AD230" s="219">
        <v>0</v>
      </c>
      <c r="AE230" s="219">
        <v>0</v>
      </c>
      <c r="AF230" s="216">
        <v>0</v>
      </c>
      <c r="AG230" s="220">
        <f t="shared" si="44"/>
        <v>1800000</v>
      </c>
      <c r="AH230" s="215">
        <f t="shared" si="45"/>
        <v>1800000</v>
      </c>
      <c r="AI230" s="219">
        <f t="shared" si="46"/>
        <v>0</v>
      </c>
      <c r="AJ230" s="219">
        <v>0</v>
      </c>
      <c r="AK230" s="219">
        <v>0</v>
      </c>
      <c r="AL230" s="219">
        <v>0</v>
      </c>
      <c r="AM230" s="219">
        <v>0</v>
      </c>
      <c r="AN230" s="219">
        <f t="shared" si="47"/>
        <v>0</v>
      </c>
      <c r="AO230" s="248">
        <v>0</v>
      </c>
      <c r="AP230" s="245">
        <v>0</v>
      </c>
      <c r="AQ230" s="245">
        <v>0</v>
      </c>
      <c r="AR230" s="245">
        <v>0</v>
      </c>
      <c r="AS230" s="219">
        <f t="shared" si="48"/>
        <v>1800000</v>
      </c>
      <c r="AT230" s="217">
        <v>1800000</v>
      </c>
      <c r="AU230" s="217">
        <v>0</v>
      </c>
      <c r="AV230" s="217">
        <v>0</v>
      </c>
      <c r="AW230" s="217">
        <v>0</v>
      </c>
      <c r="AX230" s="219">
        <f t="shared" si="49"/>
        <v>0</v>
      </c>
      <c r="AY230" s="219">
        <v>0</v>
      </c>
      <c r="AZ230" s="219">
        <v>0</v>
      </c>
      <c r="BA230" s="219">
        <v>0</v>
      </c>
      <c r="BB230" s="219">
        <v>0</v>
      </c>
      <c r="BC230" s="219">
        <v>0</v>
      </c>
      <c r="BD230" s="219">
        <v>0</v>
      </c>
      <c r="BE230" s="216">
        <v>0</v>
      </c>
    </row>
    <row r="231" ht="20.1" customHeight="1" spans="1:57">
      <c r="A231" s="211">
        <v>224</v>
      </c>
      <c r="B231" s="224" t="s">
        <v>48</v>
      </c>
      <c r="C231" s="224" t="s">
        <v>49</v>
      </c>
      <c r="D231" s="225">
        <v>2021</v>
      </c>
      <c r="E231" s="247" t="s">
        <v>286</v>
      </c>
      <c r="F231" s="212" t="s">
        <v>51</v>
      </c>
      <c r="G231" s="212" t="s">
        <v>52</v>
      </c>
      <c r="H231" s="214">
        <f t="shared" si="38"/>
        <v>1430000</v>
      </c>
      <c r="I231" s="215">
        <f t="shared" si="39"/>
        <v>1430000</v>
      </c>
      <c r="J231" s="216">
        <f t="shared" si="40"/>
        <v>0</v>
      </c>
      <c r="K231" s="217">
        <v>0</v>
      </c>
      <c r="L231" s="216">
        <v>0</v>
      </c>
      <c r="M231" s="218">
        <v>0</v>
      </c>
      <c r="N231" s="217">
        <v>0</v>
      </c>
      <c r="O231" s="216">
        <f t="shared" si="41"/>
        <v>0</v>
      </c>
      <c r="P231" s="215">
        <v>0</v>
      </c>
      <c r="Q231" s="215">
        <v>0</v>
      </c>
      <c r="R231" s="215">
        <v>0</v>
      </c>
      <c r="S231" s="218">
        <v>0</v>
      </c>
      <c r="T231" s="216">
        <f t="shared" si="42"/>
        <v>1430000</v>
      </c>
      <c r="U231" s="217">
        <v>0</v>
      </c>
      <c r="V231" s="217">
        <v>0</v>
      </c>
      <c r="W231" s="217">
        <v>1430000</v>
      </c>
      <c r="X231" s="216">
        <v>0</v>
      </c>
      <c r="Y231" s="219">
        <f t="shared" si="43"/>
        <v>0</v>
      </c>
      <c r="Z231" s="219">
        <v>0</v>
      </c>
      <c r="AA231" s="219">
        <v>0</v>
      </c>
      <c r="AB231" s="219">
        <v>0</v>
      </c>
      <c r="AC231" s="219">
        <v>0</v>
      </c>
      <c r="AD231" s="219">
        <v>0</v>
      </c>
      <c r="AE231" s="219">
        <v>0</v>
      </c>
      <c r="AF231" s="216">
        <v>0</v>
      </c>
      <c r="AG231" s="220">
        <f t="shared" si="44"/>
        <v>1430000</v>
      </c>
      <c r="AH231" s="215">
        <f t="shared" si="45"/>
        <v>1430000</v>
      </c>
      <c r="AI231" s="219">
        <f t="shared" si="46"/>
        <v>0</v>
      </c>
      <c r="AJ231" s="219">
        <v>0</v>
      </c>
      <c r="AK231" s="219">
        <v>0</v>
      </c>
      <c r="AL231" s="219">
        <v>0</v>
      </c>
      <c r="AM231" s="219">
        <v>0</v>
      </c>
      <c r="AN231" s="219">
        <f t="shared" si="47"/>
        <v>0</v>
      </c>
      <c r="AO231" s="248">
        <v>0</v>
      </c>
      <c r="AP231" s="248">
        <v>0</v>
      </c>
      <c r="AQ231" s="248">
        <v>0</v>
      </c>
      <c r="AR231" s="219">
        <v>0</v>
      </c>
      <c r="AS231" s="219">
        <f t="shared" si="48"/>
        <v>1430000</v>
      </c>
      <c r="AT231" s="217">
        <v>0</v>
      </c>
      <c r="AU231" s="217">
        <v>0</v>
      </c>
      <c r="AV231" s="217">
        <v>1430000</v>
      </c>
      <c r="AW231" s="216">
        <v>0</v>
      </c>
      <c r="AX231" s="219">
        <f t="shared" si="49"/>
        <v>0</v>
      </c>
      <c r="AY231" s="219">
        <v>0</v>
      </c>
      <c r="AZ231" s="219">
        <v>0</v>
      </c>
      <c r="BA231" s="219">
        <v>0</v>
      </c>
      <c r="BB231" s="219">
        <v>0</v>
      </c>
      <c r="BC231" s="219">
        <v>0</v>
      </c>
      <c r="BD231" s="219">
        <v>0</v>
      </c>
      <c r="BE231" s="216">
        <v>0</v>
      </c>
    </row>
    <row r="232" ht="20.1" customHeight="1" spans="1:57">
      <c r="A232" s="211">
        <v>225</v>
      </c>
      <c r="B232" s="224" t="s">
        <v>48</v>
      </c>
      <c r="C232" s="224" t="s">
        <v>49</v>
      </c>
      <c r="D232" s="225">
        <v>2021</v>
      </c>
      <c r="E232" s="247" t="s">
        <v>287</v>
      </c>
      <c r="F232" s="212" t="s">
        <v>51</v>
      </c>
      <c r="G232" s="212" t="s">
        <v>52</v>
      </c>
      <c r="H232" s="214">
        <f t="shared" si="38"/>
        <v>1100000</v>
      </c>
      <c r="I232" s="215">
        <f t="shared" si="39"/>
        <v>1100000</v>
      </c>
      <c r="J232" s="216">
        <f t="shared" si="40"/>
        <v>0</v>
      </c>
      <c r="K232" s="217">
        <v>0</v>
      </c>
      <c r="L232" s="216">
        <v>0</v>
      </c>
      <c r="M232" s="218">
        <v>0</v>
      </c>
      <c r="N232" s="217">
        <v>0</v>
      </c>
      <c r="O232" s="216">
        <f t="shared" si="41"/>
        <v>0</v>
      </c>
      <c r="P232" s="215">
        <v>0</v>
      </c>
      <c r="Q232" s="215">
        <v>0</v>
      </c>
      <c r="R232" s="215">
        <v>0</v>
      </c>
      <c r="S232" s="218">
        <v>0</v>
      </c>
      <c r="T232" s="216">
        <f t="shared" si="42"/>
        <v>1100000</v>
      </c>
      <c r="U232" s="217">
        <v>1100000</v>
      </c>
      <c r="V232" s="217">
        <v>0</v>
      </c>
      <c r="W232" s="217">
        <v>0</v>
      </c>
      <c r="X232" s="217">
        <v>0</v>
      </c>
      <c r="Y232" s="219">
        <f t="shared" si="43"/>
        <v>0</v>
      </c>
      <c r="Z232" s="219">
        <v>0</v>
      </c>
      <c r="AA232" s="219">
        <v>0</v>
      </c>
      <c r="AB232" s="219">
        <v>0</v>
      </c>
      <c r="AC232" s="219">
        <v>0</v>
      </c>
      <c r="AD232" s="219">
        <v>0</v>
      </c>
      <c r="AE232" s="219">
        <v>0</v>
      </c>
      <c r="AF232" s="216">
        <v>0</v>
      </c>
      <c r="AG232" s="220">
        <f t="shared" si="44"/>
        <v>1100000</v>
      </c>
      <c r="AH232" s="215">
        <f t="shared" si="45"/>
        <v>1100000</v>
      </c>
      <c r="AI232" s="219">
        <f t="shared" si="46"/>
        <v>0</v>
      </c>
      <c r="AJ232" s="219">
        <v>0</v>
      </c>
      <c r="AK232" s="219">
        <v>0</v>
      </c>
      <c r="AL232" s="219">
        <v>0</v>
      </c>
      <c r="AM232" s="219">
        <v>0</v>
      </c>
      <c r="AN232" s="219">
        <f t="shared" si="47"/>
        <v>0</v>
      </c>
      <c r="AO232" s="248">
        <v>0</v>
      </c>
      <c r="AP232" s="245">
        <v>0</v>
      </c>
      <c r="AQ232" s="245">
        <v>0</v>
      </c>
      <c r="AR232" s="245">
        <v>0</v>
      </c>
      <c r="AS232" s="219">
        <f t="shared" si="48"/>
        <v>1100000</v>
      </c>
      <c r="AT232" s="217">
        <v>1100000</v>
      </c>
      <c r="AU232" s="217">
        <v>0</v>
      </c>
      <c r="AV232" s="217">
        <v>0</v>
      </c>
      <c r="AW232" s="217">
        <v>0</v>
      </c>
      <c r="AX232" s="219">
        <f t="shared" si="49"/>
        <v>0</v>
      </c>
      <c r="AY232" s="219">
        <v>0</v>
      </c>
      <c r="AZ232" s="219">
        <v>0</v>
      </c>
      <c r="BA232" s="219">
        <v>0</v>
      </c>
      <c r="BB232" s="219">
        <v>0</v>
      </c>
      <c r="BC232" s="219">
        <v>0</v>
      </c>
      <c r="BD232" s="219">
        <v>0</v>
      </c>
      <c r="BE232" s="216">
        <v>0</v>
      </c>
    </row>
    <row r="233" ht="20.1" customHeight="1" spans="1:57">
      <c r="A233" s="211">
        <v>226</v>
      </c>
      <c r="B233" s="224" t="s">
        <v>48</v>
      </c>
      <c r="C233" s="224" t="s">
        <v>49</v>
      </c>
      <c r="D233" s="225">
        <v>2021</v>
      </c>
      <c r="E233" s="247" t="s">
        <v>288</v>
      </c>
      <c r="F233" s="212" t="s">
        <v>51</v>
      </c>
      <c r="G233" s="212" t="s">
        <v>52</v>
      </c>
      <c r="H233" s="214">
        <f t="shared" si="38"/>
        <v>1050000</v>
      </c>
      <c r="I233" s="215">
        <f t="shared" si="39"/>
        <v>1050000</v>
      </c>
      <c r="J233" s="216">
        <f t="shared" si="40"/>
        <v>0</v>
      </c>
      <c r="K233" s="217">
        <v>0</v>
      </c>
      <c r="L233" s="216">
        <v>0</v>
      </c>
      <c r="M233" s="218">
        <v>0</v>
      </c>
      <c r="N233" s="217">
        <v>0</v>
      </c>
      <c r="O233" s="216">
        <f t="shared" si="41"/>
        <v>0</v>
      </c>
      <c r="P233" s="215">
        <v>0</v>
      </c>
      <c r="Q233" s="215">
        <v>0</v>
      </c>
      <c r="R233" s="215">
        <v>0</v>
      </c>
      <c r="S233" s="218">
        <v>0</v>
      </c>
      <c r="T233" s="216">
        <f t="shared" si="42"/>
        <v>1050000</v>
      </c>
      <c r="U233" s="217">
        <v>0</v>
      </c>
      <c r="V233" s="217">
        <v>0</v>
      </c>
      <c r="W233" s="217">
        <v>1050000</v>
      </c>
      <c r="X233" s="216">
        <v>0</v>
      </c>
      <c r="Y233" s="219">
        <f t="shared" si="43"/>
        <v>0</v>
      </c>
      <c r="Z233" s="219">
        <v>0</v>
      </c>
      <c r="AA233" s="219">
        <v>0</v>
      </c>
      <c r="AB233" s="219">
        <v>0</v>
      </c>
      <c r="AC233" s="219">
        <v>0</v>
      </c>
      <c r="AD233" s="219">
        <v>0</v>
      </c>
      <c r="AE233" s="219">
        <v>0</v>
      </c>
      <c r="AF233" s="216">
        <v>0</v>
      </c>
      <c r="AG233" s="220">
        <f t="shared" si="44"/>
        <v>1050000</v>
      </c>
      <c r="AH233" s="215">
        <f t="shared" si="45"/>
        <v>1050000</v>
      </c>
      <c r="AI233" s="219">
        <f t="shared" si="46"/>
        <v>0</v>
      </c>
      <c r="AJ233" s="219">
        <v>0</v>
      </c>
      <c r="AK233" s="219">
        <v>0</v>
      </c>
      <c r="AL233" s="219">
        <v>0</v>
      </c>
      <c r="AM233" s="219">
        <v>0</v>
      </c>
      <c r="AN233" s="219">
        <f t="shared" si="47"/>
        <v>0</v>
      </c>
      <c r="AO233" s="248">
        <v>0</v>
      </c>
      <c r="AP233" s="248">
        <v>0</v>
      </c>
      <c r="AQ233" s="248">
        <v>0</v>
      </c>
      <c r="AR233" s="219">
        <v>0</v>
      </c>
      <c r="AS233" s="219">
        <f t="shared" si="48"/>
        <v>1050000</v>
      </c>
      <c r="AT233" s="217">
        <v>0</v>
      </c>
      <c r="AU233" s="217">
        <v>0</v>
      </c>
      <c r="AV233" s="217">
        <v>1050000</v>
      </c>
      <c r="AW233" s="216">
        <v>0</v>
      </c>
      <c r="AX233" s="219">
        <f t="shared" si="49"/>
        <v>0</v>
      </c>
      <c r="AY233" s="219">
        <v>0</v>
      </c>
      <c r="AZ233" s="219">
        <v>0</v>
      </c>
      <c r="BA233" s="219">
        <v>0</v>
      </c>
      <c r="BB233" s="219">
        <v>0</v>
      </c>
      <c r="BC233" s="219">
        <v>0</v>
      </c>
      <c r="BD233" s="219">
        <v>0</v>
      </c>
      <c r="BE233" s="216">
        <v>0</v>
      </c>
    </row>
    <row r="234" ht="20.1" customHeight="1" spans="1:57">
      <c r="A234" s="211">
        <v>227</v>
      </c>
      <c r="B234" s="224" t="s">
        <v>48</v>
      </c>
      <c r="C234" s="224" t="s">
        <v>49</v>
      </c>
      <c r="D234" s="225">
        <v>2021</v>
      </c>
      <c r="E234" s="247" t="s">
        <v>289</v>
      </c>
      <c r="F234" s="212" t="s">
        <v>51</v>
      </c>
      <c r="G234" s="212" t="s">
        <v>52</v>
      </c>
      <c r="H234" s="214">
        <f t="shared" si="38"/>
        <v>500000</v>
      </c>
      <c r="I234" s="215">
        <f t="shared" si="39"/>
        <v>500000</v>
      </c>
      <c r="J234" s="216">
        <f t="shared" si="40"/>
        <v>0</v>
      </c>
      <c r="K234" s="217">
        <v>0</v>
      </c>
      <c r="L234" s="216">
        <v>0</v>
      </c>
      <c r="M234" s="218">
        <v>0</v>
      </c>
      <c r="N234" s="217">
        <v>0</v>
      </c>
      <c r="O234" s="216">
        <f t="shared" si="41"/>
        <v>0</v>
      </c>
      <c r="P234" s="215">
        <v>0</v>
      </c>
      <c r="Q234" s="215">
        <v>0</v>
      </c>
      <c r="R234" s="215">
        <v>0</v>
      </c>
      <c r="S234" s="218">
        <v>0</v>
      </c>
      <c r="T234" s="216">
        <f t="shared" si="42"/>
        <v>500000</v>
      </c>
      <c r="U234" s="217">
        <v>500000</v>
      </c>
      <c r="V234" s="217">
        <v>0</v>
      </c>
      <c r="W234" s="217">
        <v>0</v>
      </c>
      <c r="X234" s="217">
        <v>0</v>
      </c>
      <c r="Y234" s="219">
        <f t="shared" si="43"/>
        <v>0</v>
      </c>
      <c r="Z234" s="219">
        <v>0</v>
      </c>
      <c r="AA234" s="219">
        <v>0</v>
      </c>
      <c r="AB234" s="219">
        <v>0</v>
      </c>
      <c r="AC234" s="219">
        <v>0</v>
      </c>
      <c r="AD234" s="219">
        <v>0</v>
      </c>
      <c r="AE234" s="219">
        <v>0</v>
      </c>
      <c r="AF234" s="216">
        <v>0</v>
      </c>
      <c r="AG234" s="220">
        <f t="shared" si="44"/>
        <v>500000</v>
      </c>
      <c r="AH234" s="215">
        <f t="shared" si="45"/>
        <v>500000</v>
      </c>
      <c r="AI234" s="219">
        <f t="shared" si="46"/>
        <v>0</v>
      </c>
      <c r="AJ234" s="219">
        <v>0</v>
      </c>
      <c r="AK234" s="219">
        <v>0</v>
      </c>
      <c r="AL234" s="219">
        <v>0</v>
      </c>
      <c r="AM234" s="219">
        <v>0</v>
      </c>
      <c r="AN234" s="219">
        <f t="shared" si="47"/>
        <v>0</v>
      </c>
      <c r="AO234" s="248">
        <v>0</v>
      </c>
      <c r="AP234" s="245">
        <v>0</v>
      </c>
      <c r="AQ234" s="245">
        <v>0</v>
      </c>
      <c r="AR234" s="245">
        <v>0</v>
      </c>
      <c r="AS234" s="219">
        <f t="shared" si="48"/>
        <v>500000</v>
      </c>
      <c r="AT234" s="217">
        <v>500000</v>
      </c>
      <c r="AU234" s="217">
        <v>0</v>
      </c>
      <c r="AV234" s="217">
        <v>0</v>
      </c>
      <c r="AW234" s="217">
        <v>0</v>
      </c>
      <c r="AX234" s="219">
        <f t="shared" si="49"/>
        <v>0</v>
      </c>
      <c r="AY234" s="219">
        <v>0</v>
      </c>
      <c r="AZ234" s="219">
        <v>0</v>
      </c>
      <c r="BA234" s="219">
        <v>0</v>
      </c>
      <c r="BB234" s="219">
        <v>0</v>
      </c>
      <c r="BC234" s="219">
        <v>0</v>
      </c>
      <c r="BD234" s="219">
        <v>0</v>
      </c>
      <c r="BE234" s="216">
        <v>0</v>
      </c>
    </row>
    <row r="235" ht="20.1" customHeight="1" spans="1:57">
      <c r="A235" s="211">
        <v>228</v>
      </c>
      <c r="B235" s="224" t="s">
        <v>48</v>
      </c>
      <c r="C235" s="224" t="s">
        <v>49</v>
      </c>
      <c r="D235" s="225">
        <v>2021</v>
      </c>
      <c r="E235" s="249" t="s">
        <v>290</v>
      </c>
      <c r="F235" s="212" t="s">
        <v>51</v>
      </c>
      <c r="G235" s="212" t="s">
        <v>51</v>
      </c>
      <c r="H235" s="214">
        <f t="shared" si="38"/>
        <v>5873100</v>
      </c>
      <c r="I235" s="215">
        <f t="shared" si="39"/>
        <v>5873100</v>
      </c>
      <c r="J235" s="216">
        <f t="shared" si="40"/>
        <v>0</v>
      </c>
      <c r="K235" s="217">
        <v>0</v>
      </c>
      <c r="L235" s="216">
        <v>0</v>
      </c>
      <c r="M235" s="218">
        <v>0</v>
      </c>
      <c r="N235" s="217">
        <v>0</v>
      </c>
      <c r="O235" s="216">
        <f t="shared" si="41"/>
        <v>0</v>
      </c>
      <c r="P235" s="215">
        <v>0</v>
      </c>
      <c r="Q235" s="215">
        <v>0</v>
      </c>
      <c r="R235" s="215">
        <v>0</v>
      </c>
      <c r="S235" s="218">
        <v>0</v>
      </c>
      <c r="T235" s="216">
        <f t="shared" si="42"/>
        <v>5873100</v>
      </c>
      <c r="U235" s="217">
        <v>0</v>
      </c>
      <c r="V235" s="217">
        <v>2173100</v>
      </c>
      <c r="W235" s="217">
        <v>0</v>
      </c>
      <c r="X235" s="217">
        <v>3700000</v>
      </c>
      <c r="Y235" s="219">
        <f t="shared" si="43"/>
        <v>0</v>
      </c>
      <c r="Z235" s="219">
        <v>0</v>
      </c>
      <c r="AA235" s="219">
        <v>0</v>
      </c>
      <c r="AB235" s="219">
        <v>0</v>
      </c>
      <c r="AC235" s="219">
        <v>0</v>
      </c>
      <c r="AD235" s="219">
        <v>0</v>
      </c>
      <c r="AE235" s="219">
        <v>0</v>
      </c>
      <c r="AF235" s="216">
        <v>0</v>
      </c>
      <c r="AG235" s="220">
        <f t="shared" si="44"/>
        <v>5873100</v>
      </c>
      <c r="AH235" s="215">
        <f t="shared" si="45"/>
        <v>5873100</v>
      </c>
      <c r="AI235" s="219">
        <f t="shared" si="46"/>
        <v>0</v>
      </c>
      <c r="AJ235" s="219">
        <v>0</v>
      </c>
      <c r="AK235" s="219">
        <v>0</v>
      </c>
      <c r="AL235" s="219">
        <v>0</v>
      </c>
      <c r="AM235" s="219">
        <v>0</v>
      </c>
      <c r="AN235" s="219">
        <f t="shared" si="47"/>
        <v>0</v>
      </c>
      <c r="AO235" s="245">
        <v>0</v>
      </c>
      <c r="AP235" s="245">
        <v>0</v>
      </c>
      <c r="AQ235" s="245">
        <v>0</v>
      </c>
      <c r="AR235" s="245">
        <v>0</v>
      </c>
      <c r="AS235" s="219">
        <f t="shared" si="48"/>
        <v>5873100</v>
      </c>
      <c r="AT235" s="217">
        <v>0</v>
      </c>
      <c r="AU235" s="217">
        <v>2173100</v>
      </c>
      <c r="AV235" s="217">
        <v>0</v>
      </c>
      <c r="AW235" s="217">
        <v>3700000</v>
      </c>
      <c r="AX235" s="219">
        <f t="shared" si="49"/>
        <v>0</v>
      </c>
      <c r="AY235" s="219">
        <v>0</v>
      </c>
      <c r="AZ235" s="219">
        <v>0</v>
      </c>
      <c r="BA235" s="219">
        <v>0</v>
      </c>
      <c r="BB235" s="219">
        <v>0</v>
      </c>
      <c r="BC235" s="219">
        <v>0</v>
      </c>
      <c r="BD235" s="219">
        <v>0</v>
      </c>
      <c r="BE235" s="219">
        <v>0</v>
      </c>
    </row>
    <row r="236" ht="20.1" customHeight="1" spans="1:57">
      <c r="A236" s="211">
        <v>229</v>
      </c>
      <c r="B236" s="224" t="s">
        <v>48</v>
      </c>
      <c r="C236" s="224" t="s">
        <v>49</v>
      </c>
      <c r="D236" s="225">
        <v>2021</v>
      </c>
      <c r="E236" s="213" t="s">
        <v>291</v>
      </c>
      <c r="F236" s="212" t="s">
        <v>51</v>
      </c>
      <c r="G236" s="212" t="s">
        <v>51</v>
      </c>
      <c r="H236" s="214">
        <f t="shared" si="38"/>
        <v>4492200</v>
      </c>
      <c r="I236" s="215">
        <f t="shared" si="39"/>
        <v>4492200</v>
      </c>
      <c r="J236" s="216">
        <f t="shared" si="40"/>
        <v>0</v>
      </c>
      <c r="K236" s="217">
        <v>0</v>
      </c>
      <c r="L236" s="216">
        <v>0</v>
      </c>
      <c r="M236" s="218">
        <v>0</v>
      </c>
      <c r="N236" s="217">
        <v>0</v>
      </c>
      <c r="O236" s="216">
        <f t="shared" si="41"/>
        <v>0</v>
      </c>
      <c r="P236" s="215">
        <v>0</v>
      </c>
      <c r="Q236" s="215">
        <v>0</v>
      </c>
      <c r="R236" s="215">
        <v>0</v>
      </c>
      <c r="S236" s="218">
        <v>0</v>
      </c>
      <c r="T236" s="216">
        <f t="shared" si="42"/>
        <v>4492200</v>
      </c>
      <c r="U236" s="217">
        <f>2000000+2492200</f>
        <v>4492200</v>
      </c>
      <c r="V236" s="217">
        <v>0</v>
      </c>
      <c r="W236" s="217">
        <v>0</v>
      </c>
      <c r="X236" s="217">
        <v>0</v>
      </c>
      <c r="Y236" s="219">
        <f t="shared" si="43"/>
        <v>0</v>
      </c>
      <c r="Z236" s="219">
        <v>0</v>
      </c>
      <c r="AA236" s="219">
        <v>0</v>
      </c>
      <c r="AB236" s="219">
        <v>0</v>
      </c>
      <c r="AC236" s="219">
        <v>0</v>
      </c>
      <c r="AD236" s="219">
        <v>0</v>
      </c>
      <c r="AE236" s="219">
        <v>0</v>
      </c>
      <c r="AF236" s="216">
        <v>0</v>
      </c>
      <c r="AG236" s="220">
        <f t="shared" si="44"/>
        <v>4492200</v>
      </c>
      <c r="AH236" s="215">
        <f t="shared" si="45"/>
        <v>4492200</v>
      </c>
      <c r="AI236" s="219">
        <f t="shared" si="46"/>
        <v>0</v>
      </c>
      <c r="AJ236" s="234">
        <v>0</v>
      </c>
      <c r="AK236" s="219">
        <v>0</v>
      </c>
      <c r="AL236" s="219">
        <v>0</v>
      </c>
      <c r="AM236" s="219">
        <v>0</v>
      </c>
      <c r="AN236" s="219">
        <f t="shared" si="47"/>
        <v>0</v>
      </c>
      <c r="AO236" s="219">
        <v>0</v>
      </c>
      <c r="AP236" s="219">
        <v>0</v>
      </c>
      <c r="AQ236" s="219">
        <v>0</v>
      </c>
      <c r="AR236" s="219">
        <v>0</v>
      </c>
      <c r="AS236" s="219">
        <f t="shared" si="48"/>
        <v>4492200</v>
      </c>
      <c r="AT236" s="217">
        <v>4492200</v>
      </c>
      <c r="AU236" s="219">
        <v>0</v>
      </c>
      <c r="AV236" s="219">
        <v>0</v>
      </c>
      <c r="AW236" s="219">
        <v>0</v>
      </c>
      <c r="AX236" s="219">
        <f t="shared" si="49"/>
        <v>0</v>
      </c>
      <c r="AY236" s="219">
        <v>0</v>
      </c>
      <c r="AZ236" s="219">
        <v>0</v>
      </c>
      <c r="BA236" s="219">
        <v>0</v>
      </c>
      <c r="BB236" s="219">
        <v>0</v>
      </c>
      <c r="BC236" s="219">
        <v>0</v>
      </c>
      <c r="BD236" s="219">
        <v>0</v>
      </c>
      <c r="BE236" s="219">
        <v>0</v>
      </c>
    </row>
    <row r="237" ht="20.1" customHeight="1" spans="1:57">
      <c r="A237" s="211">
        <v>230</v>
      </c>
      <c r="B237" s="224" t="s">
        <v>48</v>
      </c>
      <c r="C237" s="224" t="s">
        <v>49</v>
      </c>
      <c r="D237" s="225">
        <v>2021</v>
      </c>
      <c r="E237" s="250" t="s">
        <v>292</v>
      </c>
      <c r="F237" s="212" t="s">
        <v>51</v>
      </c>
      <c r="G237" s="212" t="s">
        <v>51</v>
      </c>
      <c r="H237" s="214">
        <f t="shared" si="38"/>
        <v>12649309.13</v>
      </c>
      <c r="I237" s="215">
        <f t="shared" si="39"/>
        <v>11307000</v>
      </c>
      <c r="J237" s="216">
        <f t="shared" si="40"/>
        <v>0</v>
      </c>
      <c r="K237" s="217">
        <v>0</v>
      </c>
      <c r="L237" s="216">
        <v>0</v>
      </c>
      <c r="M237" s="218">
        <v>0</v>
      </c>
      <c r="N237" s="217">
        <v>0</v>
      </c>
      <c r="O237" s="216">
        <f t="shared" si="41"/>
        <v>0</v>
      </c>
      <c r="P237" s="215">
        <v>0</v>
      </c>
      <c r="Q237" s="215">
        <v>0</v>
      </c>
      <c r="R237" s="215">
        <v>0</v>
      </c>
      <c r="S237" s="218">
        <v>0</v>
      </c>
      <c r="T237" s="216">
        <f t="shared" si="42"/>
        <v>11307000</v>
      </c>
      <c r="U237" s="217">
        <v>11307000</v>
      </c>
      <c r="V237" s="217">
        <v>0</v>
      </c>
      <c r="W237" s="217">
        <v>0</v>
      </c>
      <c r="X237" s="217">
        <v>0</v>
      </c>
      <c r="Y237" s="219">
        <f t="shared" si="43"/>
        <v>0</v>
      </c>
      <c r="Z237" s="219">
        <v>0</v>
      </c>
      <c r="AA237" s="219">
        <v>0</v>
      </c>
      <c r="AB237" s="219">
        <v>0</v>
      </c>
      <c r="AC237" s="219">
        <v>0</v>
      </c>
      <c r="AD237" s="219">
        <v>0</v>
      </c>
      <c r="AE237" s="219">
        <v>0</v>
      </c>
      <c r="AF237" s="216">
        <v>1342309.13</v>
      </c>
      <c r="AG237" s="220">
        <f t="shared" si="44"/>
        <v>12649309.13</v>
      </c>
      <c r="AH237" s="215">
        <f t="shared" si="45"/>
        <v>11307000</v>
      </c>
      <c r="AI237" s="219">
        <f t="shared" si="46"/>
        <v>0</v>
      </c>
      <c r="AJ237" s="234">
        <v>0</v>
      </c>
      <c r="AK237" s="219">
        <v>0</v>
      </c>
      <c r="AL237" s="219">
        <v>0</v>
      </c>
      <c r="AM237" s="219">
        <v>0</v>
      </c>
      <c r="AN237" s="219">
        <f t="shared" si="47"/>
        <v>0</v>
      </c>
      <c r="AO237" s="219">
        <v>0</v>
      </c>
      <c r="AP237" s="219">
        <v>0</v>
      </c>
      <c r="AQ237" s="219">
        <v>0</v>
      </c>
      <c r="AR237" s="219">
        <v>0</v>
      </c>
      <c r="AS237" s="219">
        <f t="shared" si="48"/>
        <v>11307000</v>
      </c>
      <c r="AT237" s="219">
        <v>11307000</v>
      </c>
      <c r="AU237" s="219">
        <v>0</v>
      </c>
      <c r="AV237" s="219">
        <v>0</v>
      </c>
      <c r="AW237" s="219">
        <v>0</v>
      </c>
      <c r="AX237" s="219">
        <f t="shared" si="49"/>
        <v>0</v>
      </c>
      <c r="AY237" s="219">
        <v>0</v>
      </c>
      <c r="AZ237" s="219">
        <v>0</v>
      </c>
      <c r="BA237" s="219">
        <v>0</v>
      </c>
      <c r="BB237" s="219">
        <v>0</v>
      </c>
      <c r="BC237" s="219">
        <v>0</v>
      </c>
      <c r="BD237" s="219">
        <v>0</v>
      </c>
      <c r="BE237" s="219">
        <v>1342309.13</v>
      </c>
    </row>
    <row r="238" ht="20.1" customHeight="1" spans="1:57">
      <c r="A238" s="211">
        <v>231</v>
      </c>
      <c r="B238" s="224" t="s">
        <v>48</v>
      </c>
      <c r="C238" s="224" t="s">
        <v>49</v>
      </c>
      <c r="D238" s="225">
        <v>2021</v>
      </c>
      <c r="E238" s="251" t="s">
        <v>293</v>
      </c>
      <c r="F238" s="212" t="s">
        <v>51</v>
      </c>
      <c r="G238" s="212" t="s">
        <v>51</v>
      </c>
      <c r="H238" s="214">
        <f t="shared" si="38"/>
        <v>3140600</v>
      </c>
      <c r="I238" s="215">
        <f t="shared" si="39"/>
        <v>3140600</v>
      </c>
      <c r="J238" s="216">
        <f t="shared" si="40"/>
        <v>0</v>
      </c>
      <c r="K238" s="217">
        <v>0</v>
      </c>
      <c r="L238" s="216">
        <v>0</v>
      </c>
      <c r="M238" s="218">
        <v>0</v>
      </c>
      <c r="N238" s="217">
        <v>0</v>
      </c>
      <c r="O238" s="216">
        <f t="shared" si="41"/>
        <v>0</v>
      </c>
      <c r="P238" s="215">
        <v>0</v>
      </c>
      <c r="Q238" s="215">
        <v>0</v>
      </c>
      <c r="R238" s="215">
        <v>0</v>
      </c>
      <c r="S238" s="218">
        <v>0</v>
      </c>
      <c r="T238" s="216">
        <f t="shared" si="42"/>
        <v>3140600</v>
      </c>
      <c r="U238" s="217">
        <v>0</v>
      </c>
      <c r="V238" s="217">
        <v>3140600</v>
      </c>
      <c r="W238" s="217">
        <v>0</v>
      </c>
      <c r="X238" s="217">
        <v>0</v>
      </c>
      <c r="Y238" s="219">
        <f t="shared" si="43"/>
        <v>0</v>
      </c>
      <c r="Z238" s="219">
        <v>0</v>
      </c>
      <c r="AA238" s="219">
        <v>0</v>
      </c>
      <c r="AB238" s="219">
        <v>0</v>
      </c>
      <c r="AC238" s="219">
        <v>0</v>
      </c>
      <c r="AD238" s="219">
        <v>0</v>
      </c>
      <c r="AE238" s="219">
        <v>0</v>
      </c>
      <c r="AF238" s="216">
        <v>0</v>
      </c>
      <c r="AG238" s="220">
        <f t="shared" si="44"/>
        <v>3035500</v>
      </c>
      <c r="AH238" s="215">
        <f t="shared" si="45"/>
        <v>3035500</v>
      </c>
      <c r="AI238" s="219">
        <f t="shared" si="46"/>
        <v>0</v>
      </c>
      <c r="AJ238" s="234">
        <v>0</v>
      </c>
      <c r="AK238" s="219">
        <v>0</v>
      </c>
      <c r="AL238" s="219">
        <v>0</v>
      </c>
      <c r="AM238" s="219">
        <v>0</v>
      </c>
      <c r="AN238" s="219">
        <f t="shared" si="47"/>
        <v>0</v>
      </c>
      <c r="AO238" s="219">
        <v>0</v>
      </c>
      <c r="AP238" s="219">
        <v>0</v>
      </c>
      <c r="AQ238" s="219">
        <v>0</v>
      </c>
      <c r="AR238" s="219">
        <v>0</v>
      </c>
      <c r="AS238" s="219">
        <f t="shared" si="48"/>
        <v>3035500</v>
      </c>
      <c r="AT238" s="219">
        <v>0</v>
      </c>
      <c r="AU238" s="219">
        <v>3035500</v>
      </c>
      <c r="AV238" s="219">
        <v>0</v>
      </c>
      <c r="AW238" s="219">
        <v>0</v>
      </c>
      <c r="AX238" s="219">
        <f t="shared" si="49"/>
        <v>0</v>
      </c>
      <c r="AY238" s="219">
        <v>0</v>
      </c>
      <c r="AZ238" s="219">
        <v>0</v>
      </c>
      <c r="BA238" s="219">
        <v>0</v>
      </c>
      <c r="BB238" s="219">
        <v>0</v>
      </c>
      <c r="BC238" s="219">
        <v>0</v>
      </c>
      <c r="BD238" s="219">
        <v>0</v>
      </c>
      <c r="BE238" s="219">
        <v>0</v>
      </c>
    </row>
    <row r="239" ht="20.1" customHeight="1" spans="1:57">
      <c r="A239" s="211">
        <v>232</v>
      </c>
      <c r="B239" s="224" t="s">
        <v>48</v>
      </c>
      <c r="C239" s="224" t="s">
        <v>49</v>
      </c>
      <c r="D239" s="225">
        <v>2021</v>
      </c>
      <c r="E239" s="244" t="s">
        <v>294</v>
      </c>
      <c r="F239" s="212" t="s">
        <v>51</v>
      </c>
      <c r="G239" s="212" t="s">
        <v>51</v>
      </c>
      <c r="H239" s="214">
        <f t="shared" si="38"/>
        <v>478200</v>
      </c>
      <c r="I239" s="215">
        <f t="shared" si="39"/>
        <v>478200</v>
      </c>
      <c r="J239" s="216">
        <f t="shared" si="40"/>
        <v>0</v>
      </c>
      <c r="K239" s="217">
        <v>0</v>
      </c>
      <c r="L239" s="216">
        <v>0</v>
      </c>
      <c r="M239" s="218">
        <v>0</v>
      </c>
      <c r="N239" s="217">
        <v>0</v>
      </c>
      <c r="O239" s="216">
        <f t="shared" si="41"/>
        <v>0</v>
      </c>
      <c r="P239" s="215">
        <v>0</v>
      </c>
      <c r="Q239" s="215">
        <v>0</v>
      </c>
      <c r="R239" s="215">
        <v>0</v>
      </c>
      <c r="S239" s="218">
        <v>0</v>
      </c>
      <c r="T239" s="216">
        <f t="shared" si="42"/>
        <v>478200</v>
      </c>
      <c r="U239" s="217">
        <v>0</v>
      </c>
      <c r="V239" s="217">
        <v>478200</v>
      </c>
      <c r="W239" s="217">
        <v>0</v>
      </c>
      <c r="X239" s="217">
        <v>0</v>
      </c>
      <c r="Y239" s="219">
        <f t="shared" si="43"/>
        <v>0</v>
      </c>
      <c r="Z239" s="219">
        <v>0</v>
      </c>
      <c r="AA239" s="219">
        <v>0</v>
      </c>
      <c r="AB239" s="219">
        <v>0</v>
      </c>
      <c r="AC239" s="219">
        <v>0</v>
      </c>
      <c r="AD239" s="219">
        <v>0</v>
      </c>
      <c r="AE239" s="219">
        <v>0</v>
      </c>
      <c r="AF239" s="216">
        <v>0</v>
      </c>
      <c r="AG239" s="220">
        <f t="shared" si="44"/>
        <v>478200</v>
      </c>
      <c r="AH239" s="215">
        <f t="shared" si="45"/>
        <v>478200</v>
      </c>
      <c r="AI239" s="219">
        <f t="shared" si="46"/>
        <v>0</v>
      </c>
      <c r="AJ239" s="234">
        <v>0</v>
      </c>
      <c r="AK239" s="219">
        <v>0</v>
      </c>
      <c r="AL239" s="219">
        <v>0</v>
      </c>
      <c r="AM239" s="219">
        <v>0</v>
      </c>
      <c r="AN239" s="219">
        <f t="shared" si="47"/>
        <v>0</v>
      </c>
      <c r="AO239" s="219">
        <v>0</v>
      </c>
      <c r="AP239" s="219">
        <v>0</v>
      </c>
      <c r="AQ239" s="219">
        <v>0</v>
      </c>
      <c r="AR239" s="219">
        <v>0</v>
      </c>
      <c r="AS239" s="219">
        <f t="shared" si="48"/>
        <v>478200</v>
      </c>
      <c r="AT239" s="219">
        <v>0</v>
      </c>
      <c r="AU239" s="217">
        <v>478200</v>
      </c>
      <c r="AV239" s="219">
        <v>0</v>
      </c>
      <c r="AW239" s="219">
        <v>0</v>
      </c>
      <c r="AX239" s="219">
        <f t="shared" si="49"/>
        <v>0</v>
      </c>
      <c r="AY239" s="219">
        <v>0</v>
      </c>
      <c r="AZ239" s="219">
        <v>0</v>
      </c>
      <c r="BA239" s="219">
        <v>0</v>
      </c>
      <c r="BB239" s="219">
        <v>0</v>
      </c>
      <c r="BC239" s="219">
        <v>0</v>
      </c>
      <c r="BD239" s="219">
        <v>0</v>
      </c>
      <c r="BE239" s="219">
        <v>0</v>
      </c>
    </row>
    <row r="240" ht="20.1" customHeight="1" spans="1:57">
      <c r="A240" s="211">
        <v>233</v>
      </c>
      <c r="B240" s="224" t="s">
        <v>48</v>
      </c>
      <c r="C240" s="224" t="s">
        <v>49</v>
      </c>
      <c r="D240" s="225">
        <v>2021</v>
      </c>
      <c r="E240" s="247" t="s">
        <v>295</v>
      </c>
      <c r="F240" s="212" t="s">
        <v>51</v>
      </c>
      <c r="G240" s="212" t="s">
        <v>51</v>
      </c>
      <c r="H240" s="214">
        <f t="shared" si="38"/>
        <v>5000000</v>
      </c>
      <c r="I240" s="215">
        <f t="shared" si="39"/>
        <v>5000000</v>
      </c>
      <c r="J240" s="216">
        <f t="shared" si="40"/>
        <v>0</v>
      </c>
      <c r="K240" s="217">
        <v>0</v>
      </c>
      <c r="L240" s="216">
        <v>0</v>
      </c>
      <c r="M240" s="218">
        <v>0</v>
      </c>
      <c r="N240" s="217">
        <v>0</v>
      </c>
      <c r="O240" s="216">
        <f t="shared" si="41"/>
        <v>0</v>
      </c>
      <c r="P240" s="215">
        <v>0</v>
      </c>
      <c r="Q240" s="215">
        <v>0</v>
      </c>
      <c r="R240" s="215">
        <v>0</v>
      </c>
      <c r="S240" s="218">
        <v>0</v>
      </c>
      <c r="T240" s="216">
        <f t="shared" si="42"/>
        <v>5000000</v>
      </c>
      <c r="U240" s="217">
        <v>5000000</v>
      </c>
      <c r="V240" s="217">
        <v>0</v>
      </c>
      <c r="W240" s="217">
        <v>0</v>
      </c>
      <c r="X240" s="217">
        <v>0</v>
      </c>
      <c r="Y240" s="219">
        <f t="shared" si="43"/>
        <v>0</v>
      </c>
      <c r="Z240" s="219">
        <v>0</v>
      </c>
      <c r="AA240" s="219">
        <v>0</v>
      </c>
      <c r="AB240" s="219">
        <v>0</v>
      </c>
      <c r="AC240" s="219">
        <v>0</v>
      </c>
      <c r="AD240" s="219">
        <v>0</v>
      </c>
      <c r="AE240" s="219">
        <v>0</v>
      </c>
      <c r="AF240" s="216">
        <v>0</v>
      </c>
      <c r="AG240" s="220">
        <f t="shared" si="44"/>
        <v>4246026.55</v>
      </c>
      <c r="AH240" s="215">
        <f t="shared" si="45"/>
        <v>4246026.55</v>
      </c>
      <c r="AI240" s="219">
        <f t="shared" si="46"/>
        <v>0</v>
      </c>
      <c r="AJ240" s="234">
        <v>0</v>
      </c>
      <c r="AK240" s="219">
        <v>0</v>
      </c>
      <c r="AL240" s="219">
        <v>0</v>
      </c>
      <c r="AM240" s="219">
        <v>0</v>
      </c>
      <c r="AN240" s="219">
        <f t="shared" si="47"/>
        <v>0</v>
      </c>
      <c r="AO240" s="219">
        <v>0</v>
      </c>
      <c r="AP240" s="219">
        <v>0</v>
      </c>
      <c r="AQ240" s="219">
        <v>0</v>
      </c>
      <c r="AR240" s="219">
        <v>0</v>
      </c>
      <c r="AS240" s="219">
        <f t="shared" si="48"/>
        <v>4246026.55</v>
      </c>
      <c r="AT240" s="217">
        <v>4246026.55</v>
      </c>
      <c r="AU240" s="219">
        <v>0</v>
      </c>
      <c r="AV240" s="219">
        <v>0</v>
      </c>
      <c r="AW240" s="219">
        <v>0</v>
      </c>
      <c r="AX240" s="219">
        <f t="shared" si="49"/>
        <v>0</v>
      </c>
      <c r="AY240" s="219">
        <v>0</v>
      </c>
      <c r="AZ240" s="219">
        <v>0</v>
      </c>
      <c r="BA240" s="219">
        <v>0</v>
      </c>
      <c r="BB240" s="219">
        <v>0</v>
      </c>
      <c r="BC240" s="219">
        <v>0</v>
      </c>
      <c r="BD240" s="219">
        <v>0</v>
      </c>
      <c r="BE240" s="219">
        <v>0</v>
      </c>
    </row>
    <row r="241" ht="20.1" customHeight="1" spans="1:58">
      <c r="A241" s="211">
        <v>234</v>
      </c>
      <c r="B241" s="224" t="s">
        <v>48</v>
      </c>
      <c r="C241" s="224" t="s">
        <v>49</v>
      </c>
      <c r="D241" s="225">
        <v>2021</v>
      </c>
      <c r="E241" s="247" t="s">
        <v>296</v>
      </c>
      <c r="F241" s="212" t="s">
        <v>51</v>
      </c>
      <c r="G241" s="212" t="s">
        <v>51</v>
      </c>
      <c r="H241" s="214">
        <f t="shared" si="38"/>
        <v>3000000</v>
      </c>
      <c r="I241" s="215">
        <f t="shared" si="39"/>
        <v>3000000</v>
      </c>
      <c r="J241" s="216">
        <f t="shared" si="40"/>
        <v>0</v>
      </c>
      <c r="K241" s="217">
        <v>0</v>
      </c>
      <c r="L241" s="216">
        <v>0</v>
      </c>
      <c r="M241" s="218">
        <v>0</v>
      </c>
      <c r="N241" s="217">
        <v>0</v>
      </c>
      <c r="O241" s="216">
        <f t="shared" si="41"/>
        <v>0</v>
      </c>
      <c r="P241" s="215">
        <v>0</v>
      </c>
      <c r="Q241" s="215">
        <v>0</v>
      </c>
      <c r="R241" s="215">
        <v>0</v>
      </c>
      <c r="S241" s="218">
        <v>0</v>
      </c>
      <c r="T241" s="216">
        <f t="shared" si="42"/>
        <v>3000000</v>
      </c>
      <c r="U241" s="217">
        <v>3000000</v>
      </c>
      <c r="V241" s="217">
        <v>0</v>
      </c>
      <c r="W241" s="217">
        <v>0</v>
      </c>
      <c r="X241" s="217">
        <v>0</v>
      </c>
      <c r="Y241" s="219">
        <f t="shared" si="43"/>
        <v>0</v>
      </c>
      <c r="Z241" s="219">
        <v>0</v>
      </c>
      <c r="AA241" s="219">
        <v>0</v>
      </c>
      <c r="AB241" s="219">
        <v>0</v>
      </c>
      <c r="AC241" s="219">
        <v>0</v>
      </c>
      <c r="AD241" s="219">
        <v>0</v>
      </c>
      <c r="AE241" s="219">
        <v>0</v>
      </c>
      <c r="AF241" s="216">
        <v>0</v>
      </c>
      <c r="AG241" s="220">
        <f t="shared" si="44"/>
        <v>2510936.24</v>
      </c>
      <c r="AH241" s="215">
        <f t="shared" si="45"/>
        <v>2510936.24</v>
      </c>
      <c r="AI241" s="219">
        <f t="shared" si="46"/>
        <v>0</v>
      </c>
      <c r="AJ241" s="234">
        <v>0</v>
      </c>
      <c r="AK241" s="219">
        <v>0</v>
      </c>
      <c r="AL241" s="219">
        <v>0</v>
      </c>
      <c r="AM241" s="219">
        <v>0</v>
      </c>
      <c r="AN241" s="219">
        <f t="shared" si="47"/>
        <v>0</v>
      </c>
      <c r="AO241" s="219">
        <v>0</v>
      </c>
      <c r="AP241" s="219">
        <v>0</v>
      </c>
      <c r="AQ241" s="219">
        <v>0</v>
      </c>
      <c r="AR241" s="219">
        <v>0</v>
      </c>
      <c r="AS241" s="219">
        <f t="shared" si="48"/>
        <v>2510936.24</v>
      </c>
      <c r="AT241" s="217">
        <v>2510936.24</v>
      </c>
      <c r="AU241" s="219">
        <v>0</v>
      </c>
      <c r="AV241" s="219">
        <v>0</v>
      </c>
      <c r="AW241" s="219">
        <v>0</v>
      </c>
      <c r="AX241" s="219">
        <f t="shared" si="49"/>
        <v>0</v>
      </c>
      <c r="AY241" s="219">
        <v>0</v>
      </c>
      <c r="AZ241" s="219">
        <v>0</v>
      </c>
      <c r="BA241" s="219">
        <v>0</v>
      </c>
      <c r="BB241" s="219">
        <v>0</v>
      </c>
      <c r="BC241" s="219">
        <v>0</v>
      </c>
      <c r="BD241" s="219">
        <v>0</v>
      </c>
      <c r="BE241" s="219">
        <v>0</v>
      </c>
      <c r="BF241" t="s">
        <v>297</v>
      </c>
    </row>
    <row r="242" ht="20.1" customHeight="1" spans="1:58">
      <c r="A242" s="211">
        <v>235</v>
      </c>
      <c r="B242" s="224" t="s">
        <v>48</v>
      </c>
      <c r="C242" s="224" t="s">
        <v>49</v>
      </c>
      <c r="D242" s="225">
        <v>2021</v>
      </c>
      <c r="E242" s="247" t="s">
        <v>298</v>
      </c>
      <c r="F242" s="212" t="s">
        <v>51</v>
      </c>
      <c r="G242" s="212" t="s">
        <v>51</v>
      </c>
      <c r="H242" s="214">
        <f t="shared" si="38"/>
        <v>3177400</v>
      </c>
      <c r="I242" s="215">
        <f t="shared" si="39"/>
        <v>3000000</v>
      </c>
      <c r="J242" s="216">
        <f t="shared" si="40"/>
        <v>0</v>
      </c>
      <c r="K242" s="217">
        <v>0</v>
      </c>
      <c r="L242" s="216">
        <v>0</v>
      </c>
      <c r="M242" s="218">
        <v>0</v>
      </c>
      <c r="N242" s="217">
        <v>0</v>
      </c>
      <c r="O242" s="216">
        <f t="shared" si="41"/>
        <v>0</v>
      </c>
      <c r="P242" s="215">
        <v>0</v>
      </c>
      <c r="Q242" s="215">
        <v>0</v>
      </c>
      <c r="R242" s="215">
        <v>0</v>
      </c>
      <c r="S242" s="218">
        <v>0</v>
      </c>
      <c r="T242" s="216">
        <f t="shared" si="42"/>
        <v>3000000</v>
      </c>
      <c r="U242" s="217">
        <v>3000000</v>
      </c>
      <c r="V242" s="217">
        <v>0</v>
      </c>
      <c r="W242" s="217">
        <v>0</v>
      </c>
      <c r="X242" s="217">
        <v>0</v>
      </c>
      <c r="Y242" s="219">
        <f t="shared" si="43"/>
        <v>0</v>
      </c>
      <c r="Z242" s="219">
        <v>0</v>
      </c>
      <c r="AA242" s="219">
        <v>0</v>
      </c>
      <c r="AB242" s="219">
        <v>0</v>
      </c>
      <c r="AC242" s="219">
        <v>0</v>
      </c>
      <c r="AD242" s="219">
        <v>0</v>
      </c>
      <c r="AE242" s="219">
        <v>0</v>
      </c>
      <c r="AF242" s="216">
        <v>177400</v>
      </c>
      <c r="AG242" s="220">
        <f t="shared" si="44"/>
        <v>3068687.66</v>
      </c>
      <c r="AH242" s="215">
        <f t="shared" si="45"/>
        <v>3000000</v>
      </c>
      <c r="AI242" s="219">
        <f t="shared" si="46"/>
        <v>0</v>
      </c>
      <c r="AJ242" s="234">
        <v>0</v>
      </c>
      <c r="AK242" s="219">
        <v>0</v>
      </c>
      <c r="AL242" s="219">
        <v>0</v>
      </c>
      <c r="AM242" s="219">
        <v>0</v>
      </c>
      <c r="AN242" s="219">
        <f t="shared" si="47"/>
        <v>0</v>
      </c>
      <c r="AO242" s="219">
        <v>0</v>
      </c>
      <c r="AP242" s="219">
        <v>0</v>
      </c>
      <c r="AQ242" s="219">
        <v>0</v>
      </c>
      <c r="AR242" s="219">
        <v>0</v>
      </c>
      <c r="AS242" s="219">
        <f t="shared" si="48"/>
        <v>3000000</v>
      </c>
      <c r="AT242" s="217">
        <v>3000000</v>
      </c>
      <c r="AU242" s="219">
        <v>0</v>
      </c>
      <c r="AV242" s="219">
        <v>0</v>
      </c>
      <c r="AW242" s="219">
        <v>0</v>
      </c>
      <c r="AX242" s="219">
        <f t="shared" si="49"/>
        <v>0</v>
      </c>
      <c r="AY242" s="219">
        <v>0</v>
      </c>
      <c r="AZ242" s="219">
        <v>0</v>
      </c>
      <c r="BA242" s="219">
        <v>0</v>
      </c>
      <c r="BB242" s="219">
        <v>0</v>
      </c>
      <c r="BC242" s="219">
        <v>0</v>
      </c>
      <c r="BD242" s="219">
        <v>0</v>
      </c>
      <c r="BE242" s="219">
        <v>68687.66</v>
      </c>
      <c r="BF242" t="s">
        <v>299</v>
      </c>
    </row>
    <row r="243" ht="20.1" customHeight="1" spans="1:58">
      <c r="A243" s="211">
        <v>236</v>
      </c>
      <c r="B243" s="224" t="s">
        <v>48</v>
      </c>
      <c r="C243" s="224" t="s">
        <v>49</v>
      </c>
      <c r="D243" s="225">
        <v>2021</v>
      </c>
      <c r="E243" s="247" t="s">
        <v>300</v>
      </c>
      <c r="F243" s="212" t="s">
        <v>51</v>
      </c>
      <c r="G243" s="212" t="s">
        <v>51</v>
      </c>
      <c r="H243" s="214">
        <f t="shared" si="38"/>
        <v>3641700</v>
      </c>
      <c r="I243" s="215">
        <f t="shared" si="39"/>
        <v>2293210</v>
      </c>
      <c r="J243" s="216">
        <f t="shared" si="40"/>
        <v>0</v>
      </c>
      <c r="K243" s="217">
        <v>0</v>
      </c>
      <c r="L243" s="216">
        <v>0</v>
      </c>
      <c r="M243" s="218">
        <v>0</v>
      </c>
      <c r="N243" s="217">
        <v>0</v>
      </c>
      <c r="O243" s="216">
        <f t="shared" si="41"/>
        <v>0</v>
      </c>
      <c r="P243" s="215">
        <v>0</v>
      </c>
      <c r="Q243" s="215">
        <v>0</v>
      </c>
      <c r="R243" s="215">
        <v>0</v>
      </c>
      <c r="S243" s="218">
        <v>0</v>
      </c>
      <c r="T243" s="216">
        <f t="shared" si="42"/>
        <v>2293210</v>
      </c>
      <c r="U243" s="217">
        <v>2293210</v>
      </c>
      <c r="V243" s="217">
        <v>0</v>
      </c>
      <c r="W243" s="217">
        <v>0</v>
      </c>
      <c r="X243" s="217">
        <v>0</v>
      </c>
      <c r="Y243" s="219">
        <f t="shared" si="43"/>
        <v>0</v>
      </c>
      <c r="Z243" s="219">
        <v>0</v>
      </c>
      <c r="AA243" s="219">
        <v>0</v>
      </c>
      <c r="AB243" s="219">
        <v>0</v>
      </c>
      <c r="AC243" s="219">
        <v>0</v>
      </c>
      <c r="AD243" s="219">
        <v>0</v>
      </c>
      <c r="AE243" s="219">
        <v>0</v>
      </c>
      <c r="AF243" s="216">
        <v>1348490</v>
      </c>
      <c r="AG243" s="220">
        <f t="shared" si="44"/>
        <v>3501923.95</v>
      </c>
      <c r="AH243" s="215">
        <f t="shared" si="45"/>
        <v>2293210</v>
      </c>
      <c r="AI243" s="219">
        <f t="shared" si="46"/>
        <v>0</v>
      </c>
      <c r="AJ243" s="234">
        <v>0</v>
      </c>
      <c r="AK243" s="219">
        <v>0</v>
      </c>
      <c r="AL243" s="219">
        <v>0</v>
      </c>
      <c r="AM243" s="219">
        <v>0</v>
      </c>
      <c r="AN243" s="219">
        <f t="shared" si="47"/>
        <v>0</v>
      </c>
      <c r="AO243" s="219">
        <v>0</v>
      </c>
      <c r="AP243" s="219">
        <v>0</v>
      </c>
      <c r="AQ243" s="219">
        <v>0</v>
      </c>
      <c r="AR243" s="219">
        <v>0</v>
      </c>
      <c r="AS243" s="219">
        <f t="shared" si="48"/>
        <v>2293210</v>
      </c>
      <c r="AT243" s="217">
        <v>2293210</v>
      </c>
      <c r="AU243" s="219">
        <v>0</v>
      </c>
      <c r="AV243" s="219">
        <v>0</v>
      </c>
      <c r="AW243" s="219">
        <v>0</v>
      </c>
      <c r="AX243" s="219">
        <f t="shared" si="49"/>
        <v>0</v>
      </c>
      <c r="AY243" s="219">
        <v>0</v>
      </c>
      <c r="AZ243" s="219">
        <v>0</v>
      </c>
      <c r="BA243" s="219">
        <v>0</v>
      </c>
      <c r="BB243" s="219">
        <v>0</v>
      </c>
      <c r="BC243" s="219">
        <v>0</v>
      </c>
      <c r="BD243" s="219">
        <v>0</v>
      </c>
      <c r="BE243" s="219">
        <v>1208713.95</v>
      </c>
    </row>
    <row r="244" ht="20.1" customHeight="1" spans="1:58">
      <c r="A244" s="211">
        <v>237</v>
      </c>
      <c r="B244" s="224" t="s">
        <v>48</v>
      </c>
      <c r="C244" s="224" t="s">
        <v>49</v>
      </c>
      <c r="D244" s="225">
        <v>2021</v>
      </c>
      <c r="E244" s="247" t="s">
        <v>301</v>
      </c>
      <c r="F244" s="212" t="s">
        <v>51</v>
      </c>
      <c r="G244" s="212" t="s">
        <v>51</v>
      </c>
      <c r="H244" s="214">
        <f t="shared" si="38"/>
        <v>6000000</v>
      </c>
      <c r="I244" s="215">
        <f t="shared" si="39"/>
        <v>6000000</v>
      </c>
      <c r="J244" s="216">
        <f t="shared" si="40"/>
        <v>0</v>
      </c>
      <c r="K244" s="217">
        <v>0</v>
      </c>
      <c r="L244" s="216">
        <v>0</v>
      </c>
      <c r="M244" s="218">
        <v>0</v>
      </c>
      <c r="N244" s="217">
        <v>0</v>
      </c>
      <c r="O244" s="216">
        <f t="shared" si="41"/>
        <v>0</v>
      </c>
      <c r="P244" s="215">
        <v>0</v>
      </c>
      <c r="Q244" s="215">
        <v>0</v>
      </c>
      <c r="R244" s="215">
        <v>0</v>
      </c>
      <c r="S244" s="218">
        <v>0</v>
      </c>
      <c r="T244" s="216">
        <f t="shared" si="42"/>
        <v>6000000</v>
      </c>
      <c r="U244" s="217">
        <v>6000000</v>
      </c>
      <c r="V244" s="217">
        <v>0</v>
      </c>
      <c r="W244" s="217">
        <v>0</v>
      </c>
      <c r="X244" s="217">
        <v>0</v>
      </c>
      <c r="Y244" s="219">
        <f t="shared" si="43"/>
        <v>0</v>
      </c>
      <c r="Z244" s="219">
        <v>0</v>
      </c>
      <c r="AA244" s="219">
        <v>0</v>
      </c>
      <c r="AB244" s="219">
        <v>0</v>
      </c>
      <c r="AC244" s="219">
        <v>0</v>
      </c>
      <c r="AD244" s="219">
        <v>0</v>
      </c>
      <c r="AE244" s="219">
        <v>0</v>
      </c>
      <c r="AF244" s="216">
        <v>0</v>
      </c>
      <c r="AG244" s="220">
        <f t="shared" si="44"/>
        <v>6000000</v>
      </c>
      <c r="AH244" s="215">
        <f t="shared" si="45"/>
        <v>6000000</v>
      </c>
      <c r="AI244" s="219">
        <f t="shared" si="46"/>
        <v>0</v>
      </c>
      <c r="AJ244" s="234">
        <v>0</v>
      </c>
      <c r="AK244" s="219">
        <v>0</v>
      </c>
      <c r="AL244" s="219">
        <v>0</v>
      </c>
      <c r="AM244" s="219">
        <v>0</v>
      </c>
      <c r="AN244" s="219">
        <f t="shared" si="47"/>
        <v>0</v>
      </c>
      <c r="AO244" s="219">
        <v>0</v>
      </c>
      <c r="AP244" s="219">
        <v>0</v>
      </c>
      <c r="AQ244" s="219">
        <v>0</v>
      </c>
      <c r="AR244" s="219">
        <v>0</v>
      </c>
      <c r="AS244" s="219">
        <f t="shared" si="48"/>
        <v>6000000</v>
      </c>
      <c r="AT244" s="219">
        <v>6000000</v>
      </c>
      <c r="AU244" s="219">
        <v>0</v>
      </c>
      <c r="AV244" s="219">
        <v>0</v>
      </c>
      <c r="AW244" s="219">
        <v>0</v>
      </c>
      <c r="AX244" s="219">
        <f t="shared" si="49"/>
        <v>0</v>
      </c>
      <c r="AY244" s="219">
        <v>0</v>
      </c>
      <c r="AZ244" s="219">
        <v>0</v>
      </c>
      <c r="BA244" s="219">
        <v>0</v>
      </c>
      <c r="BB244" s="219">
        <v>0</v>
      </c>
      <c r="BC244" s="219">
        <v>0</v>
      </c>
      <c r="BD244" s="219">
        <v>0</v>
      </c>
      <c r="BE244" s="219">
        <v>0</v>
      </c>
    </row>
    <row r="245" ht="20.1" customHeight="1" spans="1:58">
      <c r="A245" s="211">
        <v>238</v>
      </c>
      <c r="B245" s="224" t="s">
        <v>48</v>
      </c>
      <c r="C245" s="224" t="s">
        <v>49</v>
      </c>
      <c r="D245" s="225">
        <v>2021</v>
      </c>
      <c r="E245" s="213" t="s">
        <v>302</v>
      </c>
      <c r="F245" s="212" t="s">
        <v>51</v>
      </c>
      <c r="G245" s="212" t="s">
        <v>51</v>
      </c>
      <c r="H245" s="214">
        <f t="shared" si="38"/>
        <v>1460000</v>
      </c>
      <c r="I245" s="215">
        <f t="shared" si="39"/>
        <v>1460000</v>
      </c>
      <c r="J245" s="216">
        <f t="shared" si="40"/>
        <v>0</v>
      </c>
      <c r="K245" s="217">
        <v>0</v>
      </c>
      <c r="L245" s="216">
        <v>0</v>
      </c>
      <c r="M245" s="218">
        <v>0</v>
      </c>
      <c r="N245" s="217">
        <v>0</v>
      </c>
      <c r="O245" s="216">
        <f t="shared" si="41"/>
        <v>0</v>
      </c>
      <c r="P245" s="215">
        <v>0</v>
      </c>
      <c r="Q245" s="215">
        <v>0</v>
      </c>
      <c r="R245" s="215">
        <v>0</v>
      </c>
      <c r="S245" s="218">
        <v>0</v>
      </c>
      <c r="T245" s="216">
        <f t="shared" si="42"/>
        <v>1460000</v>
      </c>
      <c r="U245" s="217">
        <v>0</v>
      </c>
      <c r="V245" s="217">
        <v>0</v>
      </c>
      <c r="W245" s="217">
        <v>1460000</v>
      </c>
      <c r="X245" s="217">
        <v>0</v>
      </c>
      <c r="Y245" s="219">
        <f t="shared" si="43"/>
        <v>0</v>
      </c>
      <c r="Z245" s="219">
        <v>0</v>
      </c>
      <c r="AA245" s="219">
        <v>0</v>
      </c>
      <c r="AB245" s="219">
        <v>0</v>
      </c>
      <c r="AC245" s="219">
        <v>0</v>
      </c>
      <c r="AD245" s="219">
        <v>0</v>
      </c>
      <c r="AE245" s="219">
        <v>0</v>
      </c>
      <c r="AF245" s="216">
        <v>0</v>
      </c>
      <c r="AG245" s="220">
        <f t="shared" si="44"/>
        <v>1460000</v>
      </c>
      <c r="AH245" s="215">
        <f t="shared" si="45"/>
        <v>1460000</v>
      </c>
      <c r="AI245" s="219">
        <f t="shared" si="46"/>
        <v>0</v>
      </c>
      <c r="AJ245" s="234">
        <v>0</v>
      </c>
      <c r="AK245" s="219">
        <v>0</v>
      </c>
      <c r="AL245" s="219">
        <v>0</v>
      </c>
      <c r="AM245" s="219">
        <v>0</v>
      </c>
      <c r="AN245" s="219">
        <f t="shared" si="47"/>
        <v>0</v>
      </c>
      <c r="AO245" s="219">
        <v>0</v>
      </c>
      <c r="AP245" s="219">
        <v>0</v>
      </c>
      <c r="AQ245" s="219">
        <v>0</v>
      </c>
      <c r="AR245" s="219">
        <v>0</v>
      </c>
      <c r="AS245" s="219">
        <f t="shared" si="48"/>
        <v>1460000</v>
      </c>
      <c r="AT245" s="219">
        <v>0</v>
      </c>
      <c r="AU245" s="219">
        <v>0</v>
      </c>
      <c r="AV245" s="219">
        <v>1460000</v>
      </c>
      <c r="AW245" s="219">
        <v>0</v>
      </c>
      <c r="AX245" s="219">
        <f t="shared" si="49"/>
        <v>0</v>
      </c>
      <c r="AY245" s="219">
        <v>0</v>
      </c>
      <c r="AZ245" s="219">
        <v>0</v>
      </c>
      <c r="BA245" s="219">
        <v>0</v>
      </c>
      <c r="BB245" s="219">
        <v>0</v>
      </c>
      <c r="BC245" s="219">
        <v>0</v>
      </c>
      <c r="BD245" s="219">
        <v>0</v>
      </c>
      <c r="BE245" s="219">
        <v>0</v>
      </c>
    </row>
    <row r="246" ht="20.1" customHeight="1" spans="1:58">
      <c r="A246" s="211">
        <v>239</v>
      </c>
      <c r="B246" s="224" t="s">
        <v>48</v>
      </c>
      <c r="C246" s="224" t="s">
        <v>49</v>
      </c>
      <c r="D246" s="225">
        <v>2021</v>
      </c>
      <c r="E246" s="213" t="s">
        <v>303</v>
      </c>
      <c r="F246" s="212" t="s">
        <v>51</v>
      </c>
      <c r="G246" s="212" t="s">
        <v>51</v>
      </c>
      <c r="H246" s="214">
        <f t="shared" si="38"/>
        <v>709200</v>
      </c>
      <c r="I246" s="215">
        <f t="shared" si="39"/>
        <v>709200</v>
      </c>
      <c r="J246" s="216">
        <f t="shared" si="40"/>
        <v>0</v>
      </c>
      <c r="K246" s="217">
        <v>0</v>
      </c>
      <c r="L246" s="216">
        <v>0</v>
      </c>
      <c r="M246" s="218">
        <v>0</v>
      </c>
      <c r="N246" s="217">
        <v>0</v>
      </c>
      <c r="O246" s="216">
        <f t="shared" si="41"/>
        <v>0</v>
      </c>
      <c r="P246" s="215">
        <v>0</v>
      </c>
      <c r="Q246" s="215">
        <v>0</v>
      </c>
      <c r="R246" s="215">
        <v>0</v>
      </c>
      <c r="S246" s="218">
        <v>0</v>
      </c>
      <c r="T246" s="216">
        <f t="shared" si="42"/>
        <v>709200</v>
      </c>
      <c r="U246" s="216">
        <v>709200</v>
      </c>
      <c r="V246" s="216">
        <v>0</v>
      </c>
      <c r="W246" s="216">
        <v>0</v>
      </c>
      <c r="X246" s="216">
        <v>0</v>
      </c>
      <c r="Y246" s="219">
        <f t="shared" si="43"/>
        <v>0</v>
      </c>
      <c r="Z246" s="219">
        <v>0</v>
      </c>
      <c r="AA246" s="219">
        <v>0</v>
      </c>
      <c r="AB246" s="219">
        <v>0</v>
      </c>
      <c r="AC246" s="219">
        <v>0</v>
      </c>
      <c r="AD246" s="219">
        <v>0</v>
      </c>
      <c r="AE246" s="219">
        <v>0</v>
      </c>
      <c r="AF246" s="216">
        <v>0</v>
      </c>
      <c r="AG246" s="220">
        <f t="shared" si="44"/>
        <v>696100</v>
      </c>
      <c r="AH246" s="215">
        <f t="shared" si="45"/>
        <v>696100</v>
      </c>
      <c r="AI246" s="219">
        <f t="shared" si="46"/>
        <v>0</v>
      </c>
      <c r="AJ246" s="234">
        <v>0</v>
      </c>
      <c r="AK246" s="219">
        <v>0</v>
      </c>
      <c r="AL246" s="219">
        <v>0</v>
      </c>
      <c r="AM246" s="219">
        <v>0</v>
      </c>
      <c r="AN246" s="219">
        <f t="shared" si="47"/>
        <v>0</v>
      </c>
      <c r="AO246" s="219">
        <v>0</v>
      </c>
      <c r="AP246" s="219">
        <v>0</v>
      </c>
      <c r="AQ246" s="219">
        <v>0</v>
      </c>
      <c r="AR246" s="219">
        <v>0</v>
      </c>
      <c r="AS246" s="219">
        <f t="shared" si="48"/>
        <v>696100</v>
      </c>
      <c r="AT246" s="219">
        <v>696100</v>
      </c>
      <c r="AU246" s="219">
        <v>0</v>
      </c>
      <c r="AV246" s="219">
        <v>0</v>
      </c>
      <c r="AW246" s="219">
        <v>0</v>
      </c>
      <c r="AX246" s="219">
        <f t="shared" si="49"/>
        <v>0</v>
      </c>
      <c r="AY246" s="219">
        <v>0</v>
      </c>
      <c r="AZ246" s="219">
        <v>0</v>
      </c>
      <c r="BA246" s="219">
        <v>0</v>
      </c>
      <c r="BB246" s="219">
        <v>0</v>
      </c>
      <c r="BC246" s="219">
        <v>0</v>
      </c>
      <c r="BD246" s="219">
        <v>0</v>
      </c>
      <c r="BE246" s="219">
        <v>0</v>
      </c>
    </row>
    <row r="247" ht="20.1" customHeight="1" spans="1:58">
      <c r="A247" s="211">
        <v>240</v>
      </c>
      <c r="B247" s="224" t="s">
        <v>48</v>
      </c>
      <c r="C247" s="224" t="s">
        <v>49</v>
      </c>
      <c r="D247" s="225">
        <v>2021</v>
      </c>
      <c r="E247" s="249" t="s">
        <v>304</v>
      </c>
      <c r="F247" s="212" t="s">
        <v>52</v>
      </c>
      <c r="G247" s="212" t="s">
        <v>52</v>
      </c>
      <c r="H247" s="214">
        <f t="shared" si="38"/>
        <v>5283600</v>
      </c>
      <c r="I247" s="215">
        <f t="shared" si="39"/>
        <v>5283600</v>
      </c>
      <c r="J247" s="216">
        <f t="shared" si="40"/>
        <v>0</v>
      </c>
      <c r="K247" s="217">
        <v>0</v>
      </c>
      <c r="L247" s="216">
        <v>0</v>
      </c>
      <c r="M247" s="218">
        <v>0</v>
      </c>
      <c r="N247" s="217">
        <v>0</v>
      </c>
      <c r="O247" s="216">
        <f t="shared" si="41"/>
        <v>5283600</v>
      </c>
      <c r="P247" s="215">
        <v>4180400</v>
      </c>
      <c r="Q247" s="215">
        <v>0</v>
      </c>
      <c r="R247" s="215">
        <v>0</v>
      </c>
      <c r="S247" s="215">
        <v>1103200</v>
      </c>
      <c r="T247" s="216">
        <f t="shared" si="42"/>
        <v>0</v>
      </c>
      <c r="U247" s="217">
        <v>0</v>
      </c>
      <c r="V247" s="217">
        <v>0</v>
      </c>
      <c r="W247" s="217">
        <v>0</v>
      </c>
      <c r="X247" s="217">
        <v>0</v>
      </c>
      <c r="Y247" s="219">
        <f t="shared" si="43"/>
        <v>0</v>
      </c>
      <c r="Z247" s="219">
        <v>0</v>
      </c>
      <c r="AA247" s="219">
        <v>0</v>
      </c>
      <c r="AB247" s="219">
        <v>0</v>
      </c>
      <c r="AC247" s="219">
        <v>0</v>
      </c>
      <c r="AD247" s="219">
        <v>0</v>
      </c>
      <c r="AE247" s="219">
        <v>0</v>
      </c>
      <c r="AF247" s="216">
        <v>0</v>
      </c>
      <c r="AG247" s="220">
        <f t="shared" si="44"/>
        <v>5283600</v>
      </c>
      <c r="AH247" s="215">
        <f t="shared" si="45"/>
        <v>5283600</v>
      </c>
      <c r="AI247" s="219">
        <f t="shared" si="46"/>
        <v>0</v>
      </c>
      <c r="AJ247" s="219">
        <v>0</v>
      </c>
      <c r="AK247" s="219">
        <v>0</v>
      </c>
      <c r="AL247" s="219">
        <v>0</v>
      </c>
      <c r="AM247" s="219">
        <v>0</v>
      </c>
      <c r="AN247" s="219">
        <f t="shared" si="47"/>
        <v>5283600</v>
      </c>
      <c r="AO247" s="215">
        <v>4180400</v>
      </c>
      <c r="AP247" s="245">
        <v>0</v>
      </c>
      <c r="AQ247" s="252">
        <v>0</v>
      </c>
      <c r="AR247" s="215">
        <v>1103200</v>
      </c>
      <c r="AS247" s="219">
        <f t="shared" si="48"/>
        <v>0</v>
      </c>
      <c r="AT247" s="217">
        <v>0</v>
      </c>
      <c r="AU247" s="217">
        <v>0</v>
      </c>
      <c r="AV247" s="217">
        <v>0</v>
      </c>
      <c r="AW247" s="217">
        <v>0</v>
      </c>
      <c r="AX247" s="219">
        <f t="shared" si="49"/>
        <v>0</v>
      </c>
      <c r="AY247" s="219">
        <v>0</v>
      </c>
      <c r="AZ247" s="219">
        <v>0</v>
      </c>
      <c r="BA247" s="219">
        <v>0</v>
      </c>
      <c r="BB247" s="219">
        <v>0</v>
      </c>
      <c r="BC247" s="219">
        <v>0</v>
      </c>
      <c r="BD247" s="219">
        <v>0</v>
      </c>
      <c r="BE247" s="216">
        <v>0</v>
      </c>
    </row>
    <row r="248" ht="20.1" customHeight="1" spans="1:58">
      <c r="A248" s="211">
        <v>241</v>
      </c>
      <c r="B248" s="224" t="s">
        <v>48</v>
      </c>
      <c r="C248" s="224" t="s">
        <v>49</v>
      </c>
      <c r="D248" s="225">
        <v>2021</v>
      </c>
      <c r="E248" s="253" t="s">
        <v>305</v>
      </c>
      <c r="F248" s="212" t="s">
        <v>52</v>
      </c>
      <c r="G248" s="212" t="s">
        <v>52</v>
      </c>
      <c r="H248" s="214">
        <f t="shared" si="38"/>
        <v>2000000</v>
      </c>
      <c r="I248" s="215">
        <f t="shared" si="39"/>
        <v>2000000</v>
      </c>
      <c r="J248" s="216">
        <f t="shared" si="40"/>
        <v>0</v>
      </c>
      <c r="K248" s="217">
        <v>0</v>
      </c>
      <c r="L248" s="216">
        <v>0</v>
      </c>
      <c r="M248" s="218">
        <v>0</v>
      </c>
      <c r="N248" s="217">
        <v>0</v>
      </c>
      <c r="O248" s="216">
        <f t="shared" si="41"/>
        <v>0</v>
      </c>
      <c r="P248" s="215">
        <v>0</v>
      </c>
      <c r="Q248" s="215">
        <v>0</v>
      </c>
      <c r="R248" s="215">
        <v>0</v>
      </c>
      <c r="S248" s="218">
        <v>0</v>
      </c>
      <c r="T248" s="216">
        <f t="shared" si="42"/>
        <v>2000000</v>
      </c>
      <c r="U248" s="217">
        <v>0</v>
      </c>
      <c r="V248" s="217">
        <v>2000000</v>
      </c>
      <c r="W248" s="217">
        <v>0</v>
      </c>
      <c r="X248" s="217">
        <v>0</v>
      </c>
      <c r="Y248" s="219">
        <f t="shared" si="43"/>
        <v>0</v>
      </c>
      <c r="Z248" s="219">
        <v>0</v>
      </c>
      <c r="AA248" s="219">
        <v>0</v>
      </c>
      <c r="AB248" s="219">
        <v>0</v>
      </c>
      <c r="AC248" s="219">
        <v>0</v>
      </c>
      <c r="AD248" s="219">
        <v>0</v>
      </c>
      <c r="AE248" s="219">
        <v>0</v>
      </c>
      <c r="AF248" s="216">
        <v>0</v>
      </c>
      <c r="AG248" s="220">
        <f t="shared" si="44"/>
        <v>2000000</v>
      </c>
      <c r="AH248" s="215">
        <f t="shared" si="45"/>
        <v>2000000</v>
      </c>
      <c r="AI248" s="219">
        <f t="shared" si="46"/>
        <v>0</v>
      </c>
      <c r="AJ248" s="219">
        <v>0</v>
      </c>
      <c r="AK248" s="219">
        <v>0</v>
      </c>
      <c r="AL248" s="219">
        <v>0</v>
      </c>
      <c r="AM248" s="219">
        <v>0</v>
      </c>
      <c r="AN248" s="219">
        <f t="shared" si="47"/>
        <v>0</v>
      </c>
      <c r="AO248" s="245">
        <v>0</v>
      </c>
      <c r="AP248" s="254">
        <v>0</v>
      </c>
      <c r="AQ248" s="245">
        <v>0</v>
      </c>
      <c r="AR248" s="245">
        <v>0</v>
      </c>
      <c r="AS248" s="219">
        <f t="shared" si="48"/>
        <v>2000000</v>
      </c>
      <c r="AT248" s="217">
        <v>0</v>
      </c>
      <c r="AU248" s="217">
        <v>2000000</v>
      </c>
      <c r="AV248" s="217">
        <v>0</v>
      </c>
      <c r="AW248" s="217">
        <v>0</v>
      </c>
      <c r="AX248" s="219">
        <f t="shared" si="49"/>
        <v>0</v>
      </c>
      <c r="AY248" s="219">
        <v>0</v>
      </c>
      <c r="AZ248" s="219">
        <v>0</v>
      </c>
      <c r="BA248" s="219">
        <v>0</v>
      </c>
      <c r="BB248" s="219">
        <v>0</v>
      </c>
      <c r="BC248" s="219">
        <v>0</v>
      </c>
      <c r="BD248" s="219">
        <v>0</v>
      </c>
      <c r="BE248" s="216">
        <v>0</v>
      </c>
    </row>
    <row r="249" ht="20.1" customHeight="1" spans="1:58">
      <c r="A249" s="211">
        <v>242</v>
      </c>
      <c r="B249" s="224" t="s">
        <v>48</v>
      </c>
      <c r="C249" s="224" t="s">
        <v>49</v>
      </c>
      <c r="D249" s="225">
        <v>2021</v>
      </c>
      <c r="E249" s="253" t="s">
        <v>306</v>
      </c>
      <c r="F249" s="212" t="s">
        <v>52</v>
      </c>
      <c r="G249" s="212" t="s">
        <v>52</v>
      </c>
      <c r="H249" s="214">
        <f t="shared" si="38"/>
        <v>803000</v>
      </c>
      <c r="I249" s="215">
        <f t="shared" si="39"/>
        <v>803000</v>
      </c>
      <c r="J249" s="216">
        <f t="shared" si="40"/>
        <v>0</v>
      </c>
      <c r="K249" s="217">
        <v>0</v>
      </c>
      <c r="L249" s="216">
        <v>0</v>
      </c>
      <c r="M249" s="218">
        <v>0</v>
      </c>
      <c r="N249" s="217">
        <v>0</v>
      </c>
      <c r="O249" s="216">
        <f t="shared" si="41"/>
        <v>0</v>
      </c>
      <c r="P249" s="215">
        <v>0</v>
      </c>
      <c r="Q249" s="215">
        <v>0</v>
      </c>
      <c r="R249" s="215">
        <v>0</v>
      </c>
      <c r="S249" s="218">
        <v>0</v>
      </c>
      <c r="T249" s="216">
        <f t="shared" si="42"/>
        <v>803000</v>
      </c>
      <c r="U249" s="217">
        <v>803000</v>
      </c>
      <c r="V249" s="217">
        <v>0</v>
      </c>
      <c r="W249" s="217">
        <v>0</v>
      </c>
      <c r="X249" s="217">
        <v>0</v>
      </c>
      <c r="Y249" s="219">
        <f t="shared" si="43"/>
        <v>0</v>
      </c>
      <c r="Z249" s="219">
        <v>0</v>
      </c>
      <c r="AA249" s="219">
        <v>0</v>
      </c>
      <c r="AB249" s="219">
        <v>0</v>
      </c>
      <c r="AC249" s="219">
        <v>0</v>
      </c>
      <c r="AD249" s="219">
        <v>0</v>
      </c>
      <c r="AE249" s="219">
        <v>0</v>
      </c>
      <c r="AF249" s="216">
        <v>0</v>
      </c>
      <c r="AG249" s="220">
        <f t="shared" si="44"/>
        <v>803000</v>
      </c>
      <c r="AH249" s="215">
        <f t="shared" si="45"/>
        <v>803000</v>
      </c>
      <c r="AI249" s="219">
        <f t="shared" si="46"/>
        <v>0</v>
      </c>
      <c r="AJ249" s="219">
        <v>0</v>
      </c>
      <c r="AK249" s="219">
        <v>0</v>
      </c>
      <c r="AL249" s="219">
        <v>0</v>
      </c>
      <c r="AM249" s="219">
        <v>0</v>
      </c>
      <c r="AN249" s="219">
        <f t="shared" si="47"/>
        <v>0</v>
      </c>
      <c r="AO249" s="245">
        <v>0</v>
      </c>
      <c r="AP249" s="254">
        <v>0</v>
      </c>
      <c r="AQ249" s="245">
        <v>0</v>
      </c>
      <c r="AR249" s="245">
        <v>0</v>
      </c>
      <c r="AS249" s="219">
        <f t="shared" si="48"/>
        <v>803000</v>
      </c>
      <c r="AT249" s="217">
        <v>803000</v>
      </c>
      <c r="AU249" s="217">
        <v>0</v>
      </c>
      <c r="AV249" s="217">
        <v>0</v>
      </c>
      <c r="AW249" s="217">
        <v>0</v>
      </c>
      <c r="AX249" s="219">
        <f t="shared" si="49"/>
        <v>0</v>
      </c>
      <c r="AY249" s="219">
        <v>0</v>
      </c>
      <c r="AZ249" s="219">
        <v>0</v>
      </c>
      <c r="BA249" s="219">
        <v>0</v>
      </c>
      <c r="BB249" s="219">
        <v>0</v>
      </c>
      <c r="BC249" s="219">
        <v>0</v>
      </c>
      <c r="BD249" s="219">
        <v>0</v>
      </c>
      <c r="BE249" s="216">
        <v>0</v>
      </c>
    </row>
    <row r="250" ht="20.1" customHeight="1" spans="1:58">
      <c r="A250" s="211">
        <v>243</v>
      </c>
      <c r="B250" s="224" t="s">
        <v>48</v>
      </c>
      <c r="C250" s="224" t="s">
        <v>49</v>
      </c>
      <c r="D250" s="225">
        <v>2021</v>
      </c>
      <c r="E250" s="247" t="s">
        <v>307</v>
      </c>
      <c r="F250" s="212" t="s">
        <v>52</v>
      </c>
      <c r="G250" s="212" t="s">
        <v>52</v>
      </c>
      <c r="H250" s="214">
        <f t="shared" si="38"/>
        <v>770800</v>
      </c>
      <c r="I250" s="215">
        <f t="shared" si="39"/>
        <v>770800</v>
      </c>
      <c r="J250" s="216">
        <f t="shared" si="40"/>
        <v>0</v>
      </c>
      <c r="K250" s="217">
        <v>0</v>
      </c>
      <c r="L250" s="216">
        <v>0</v>
      </c>
      <c r="M250" s="218">
        <v>0</v>
      </c>
      <c r="N250" s="217">
        <v>0</v>
      </c>
      <c r="O250" s="216">
        <f t="shared" si="41"/>
        <v>0</v>
      </c>
      <c r="P250" s="215">
        <v>0</v>
      </c>
      <c r="Q250" s="215">
        <v>0</v>
      </c>
      <c r="R250" s="215">
        <v>0</v>
      </c>
      <c r="S250" s="218">
        <v>0</v>
      </c>
      <c r="T250" s="216">
        <f t="shared" si="42"/>
        <v>770800</v>
      </c>
      <c r="U250" s="217">
        <v>770800</v>
      </c>
      <c r="V250" s="217">
        <v>0</v>
      </c>
      <c r="W250" s="217">
        <v>0</v>
      </c>
      <c r="X250" s="217">
        <v>0</v>
      </c>
      <c r="Y250" s="219">
        <f t="shared" si="43"/>
        <v>0</v>
      </c>
      <c r="Z250" s="219">
        <v>0</v>
      </c>
      <c r="AA250" s="219">
        <v>0</v>
      </c>
      <c r="AB250" s="219">
        <v>0</v>
      </c>
      <c r="AC250" s="219">
        <v>0</v>
      </c>
      <c r="AD250" s="219">
        <v>0</v>
      </c>
      <c r="AE250" s="219">
        <v>0</v>
      </c>
      <c r="AF250" s="216">
        <v>0</v>
      </c>
      <c r="AG250" s="220">
        <f t="shared" si="44"/>
        <v>770800</v>
      </c>
      <c r="AH250" s="215">
        <f t="shared" si="45"/>
        <v>770800</v>
      </c>
      <c r="AI250" s="219">
        <f t="shared" si="46"/>
        <v>0</v>
      </c>
      <c r="AJ250" s="219">
        <v>0</v>
      </c>
      <c r="AK250" s="219">
        <v>0</v>
      </c>
      <c r="AL250" s="219">
        <v>0</v>
      </c>
      <c r="AM250" s="219">
        <v>0</v>
      </c>
      <c r="AN250" s="219">
        <f t="shared" si="47"/>
        <v>0</v>
      </c>
      <c r="AO250" s="248">
        <v>0</v>
      </c>
      <c r="AP250" s="245">
        <v>0</v>
      </c>
      <c r="AQ250" s="245">
        <v>0</v>
      </c>
      <c r="AR250" s="245">
        <v>0</v>
      </c>
      <c r="AS250" s="219">
        <f t="shared" si="48"/>
        <v>770800</v>
      </c>
      <c r="AT250" s="217">
        <v>770800</v>
      </c>
      <c r="AU250" s="217">
        <v>0</v>
      </c>
      <c r="AV250" s="217">
        <v>0</v>
      </c>
      <c r="AW250" s="217">
        <v>0</v>
      </c>
      <c r="AX250" s="219">
        <f t="shared" si="49"/>
        <v>0</v>
      </c>
      <c r="AY250" s="219">
        <v>0</v>
      </c>
      <c r="AZ250" s="219">
        <v>0</v>
      </c>
      <c r="BA250" s="219">
        <v>0</v>
      </c>
      <c r="BB250" s="219">
        <v>0</v>
      </c>
      <c r="BC250" s="219">
        <v>0</v>
      </c>
      <c r="BD250" s="219">
        <v>0</v>
      </c>
      <c r="BE250" s="216">
        <v>0</v>
      </c>
    </row>
    <row r="251" ht="20.1" customHeight="1" spans="1:58">
      <c r="A251" s="211">
        <v>244</v>
      </c>
      <c r="B251" s="224" t="s">
        <v>48</v>
      </c>
      <c r="C251" s="224" t="s">
        <v>49</v>
      </c>
      <c r="D251" s="225">
        <v>2021</v>
      </c>
      <c r="E251" s="255" t="s">
        <v>308</v>
      </c>
      <c r="F251" s="212" t="s">
        <v>52</v>
      </c>
      <c r="G251" s="212" t="s">
        <v>52</v>
      </c>
      <c r="H251" s="214">
        <f t="shared" si="38"/>
        <v>741832.75</v>
      </c>
      <c r="I251" s="215">
        <f t="shared" si="39"/>
        <v>741832.75</v>
      </c>
      <c r="J251" s="216">
        <f t="shared" si="40"/>
        <v>0</v>
      </c>
      <c r="K251" s="217">
        <v>0</v>
      </c>
      <c r="L251" s="216">
        <v>0</v>
      </c>
      <c r="M251" s="218">
        <v>0</v>
      </c>
      <c r="N251" s="217">
        <v>0</v>
      </c>
      <c r="O251" s="216">
        <f t="shared" si="41"/>
        <v>0</v>
      </c>
      <c r="P251" s="215">
        <v>0</v>
      </c>
      <c r="Q251" s="215">
        <v>0</v>
      </c>
      <c r="R251" s="215">
        <v>0</v>
      </c>
      <c r="S251" s="218">
        <v>0</v>
      </c>
      <c r="T251" s="216">
        <f t="shared" si="42"/>
        <v>741832.75</v>
      </c>
      <c r="U251" s="217">
        <v>741832.75</v>
      </c>
      <c r="V251" s="216">
        <v>0</v>
      </c>
      <c r="W251" s="216">
        <v>0</v>
      </c>
      <c r="X251" s="216">
        <v>0</v>
      </c>
      <c r="Y251" s="219">
        <f t="shared" si="43"/>
        <v>0</v>
      </c>
      <c r="Z251" s="219">
        <v>0</v>
      </c>
      <c r="AA251" s="219">
        <v>0</v>
      </c>
      <c r="AB251" s="219">
        <v>0</v>
      </c>
      <c r="AC251" s="219">
        <v>0</v>
      </c>
      <c r="AD251" s="219">
        <v>0</v>
      </c>
      <c r="AE251" s="219">
        <v>0</v>
      </c>
      <c r="AF251" s="216">
        <v>0</v>
      </c>
      <c r="AG251" s="220">
        <f t="shared" si="44"/>
        <v>741832.75</v>
      </c>
      <c r="AH251" s="215">
        <f t="shared" si="45"/>
        <v>741832.75</v>
      </c>
      <c r="AI251" s="219">
        <f t="shared" si="46"/>
        <v>0</v>
      </c>
      <c r="AJ251" s="219">
        <v>0</v>
      </c>
      <c r="AK251" s="219">
        <v>0</v>
      </c>
      <c r="AL251" s="219">
        <v>0</v>
      </c>
      <c r="AM251" s="219">
        <v>0</v>
      </c>
      <c r="AN251" s="219">
        <f t="shared" si="47"/>
        <v>0</v>
      </c>
      <c r="AO251" s="215">
        <v>0</v>
      </c>
      <c r="AP251" s="219">
        <v>0</v>
      </c>
      <c r="AQ251" s="219">
        <v>0</v>
      </c>
      <c r="AR251" s="219">
        <v>0</v>
      </c>
      <c r="AS251" s="219">
        <f t="shared" si="48"/>
        <v>741832.75</v>
      </c>
      <c r="AT251" s="217">
        <v>741832.75</v>
      </c>
      <c r="AU251" s="216">
        <v>0</v>
      </c>
      <c r="AV251" s="216">
        <v>0</v>
      </c>
      <c r="AW251" s="216">
        <v>0</v>
      </c>
      <c r="AX251" s="219">
        <f t="shared" si="49"/>
        <v>0</v>
      </c>
      <c r="AY251" s="219">
        <v>0</v>
      </c>
      <c r="AZ251" s="219">
        <v>0</v>
      </c>
      <c r="BA251" s="219">
        <v>0</v>
      </c>
      <c r="BB251" s="219">
        <v>0</v>
      </c>
      <c r="BC251" s="219">
        <v>0</v>
      </c>
      <c r="BD251" s="219">
        <v>0</v>
      </c>
      <c r="BE251" s="216">
        <v>0</v>
      </c>
    </row>
    <row r="252" ht="20.1" customHeight="1" spans="1:58">
      <c r="A252" s="211">
        <v>245</v>
      </c>
      <c r="B252" s="224" t="s">
        <v>48</v>
      </c>
      <c r="C252" s="224" t="s">
        <v>49</v>
      </c>
      <c r="D252" s="225">
        <v>2021</v>
      </c>
      <c r="E252" s="250" t="s">
        <v>309</v>
      </c>
      <c r="F252" s="212" t="s">
        <v>51</v>
      </c>
      <c r="G252" s="212" t="s">
        <v>51</v>
      </c>
      <c r="H252" s="256">
        <f t="shared" si="38"/>
        <v>10000000</v>
      </c>
      <c r="I252" s="257">
        <f t="shared" si="39"/>
        <v>10000000</v>
      </c>
      <c r="J252" s="216">
        <f t="shared" si="40"/>
        <v>0</v>
      </c>
      <c r="K252" s="217">
        <v>0</v>
      </c>
      <c r="L252" s="216">
        <v>0</v>
      </c>
      <c r="M252" s="218">
        <v>0</v>
      </c>
      <c r="N252" s="217">
        <v>0</v>
      </c>
      <c r="O252" s="216">
        <f t="shared" si="41"/>
        <v>0</v>
      </c>
      <c r="P252" s="215">
        <v>0</v>
      </c>
      <c r="Q252" s="215">
        <v>0</v>
      </c>
      <c r="R252" s="215">
        <v>0</v>
      </c>
      <c r="S252" s="218">
        <v>0</v>
      </c>
      <c r="T252" s="216">
        <f t="shared" si="42"/>
        <v>10000000</v>
      </c>
      <c r="U252" s="217">
        <v>10000000</v>
      </c>
      <c r="V252" s="217">
        <v>0</v>
      </c>
      <c r="W252" s="217">
        <v>0</v>
      </c>
      <c r="X252" s="217">
        <v>0</v>
      </c>
      <c r="Y252" s="219">
        <f t="shared" si="43"/>
        <v>0</v>
      </c>
      <c r="Z252" s="219">
        <v>0</v>
      </c>
      <c r="AA252" s="219">
        <v>0</v>
      </c>
      <c r="AB252" s="219">
        <v>0</v>
      </c>
      <c r="AC252" s="219">
        <v>0</v>
      </c>
      <c r="AD252" s="219">
        <v>0</v>
      </c>
      <c r="AE252" s="219">
        <v>0</v>
      </c>
      <c r="AF252" s="216">
        <v>0</v>
      </c>
      <c r="AG252" s="220">
        <f t="shared" si="44"/>
        <v>8539624.52</v>
      </c>
      <c r="AH252" s="215">
        <f t="shared" si="45"/>
        <v>8539624.52</v>
      </c>
      <c r="AI252" s="219">
        <f t="shared" si="46"/>
        <v>0</v>
      </c>
      <c r="AJ252" s="234">
        <v>0</v>
      </c>
      <c r="AK252" s="219">
        <v>0</v>
      </c>
      <c r="AL252" s="219">
        <v>0</v>
      </c>
      <c r="AM252" s="219">
        <v>0</v>
      </c>
      <c r="AN252" s="219">
        <f t="shared" si="47"/>
        <v>0</v>
      </c>
      <c r="AO252" s="219">
        <v>0</v>
      </c>
      <c r="AP252" s="219">
        <v>0</v>
      </c>
      <c r="AQ252" s="219">
        <v>0</v>
      </c>
      <c r="AR252" s="219">
        <v>0</v>
      </c>
      <c r="AS252" s="219">
        <f t="shared" si="48"/>
        <v>8539624.52</v>
      </c>
      <c r="AT252" s="219">
        <v>8539624.52</v>
      </c>
      <c r="AU252" s="219">
        <v>0</v>
      </c>
      <c r="AV252" s="219">
        <v>0</v>
      </c>
      <c r="AW252" s="219">
        <v>0</v>
      </c>
      <c r="AX252" s="219">
        <f t="shared" si="49"/>
        <v>0</v>
      </c>
      <c r="AY252" s="219">
        <v>0</v>
      </c>
      <c r="AZ252" s="219">
        <v>0</v>
      </c>
      <c r="BA252" s="219">
        <v>0</v>
      </c>
      <c r="BB252" s="219">
        <v>0</v>
      </c>
      <c r="BC252" s="219">
        <v>0</v>
      </c>
      <c r="BD252" s="219">
        <v>0</v>
      </c>
      <c r="BE252" s="219">
        <v>0</v>
      </c>
      <c r="BF252" t="s">
        <v>310</v>
      </c>
    </row>
    <row r="253" ht="20.1" customHeight="1" spans="1:58">
      <c r="A253" s="211">
        <v>246</v>
      </c>
      <c r="B253" s="224" t="s">
        <v>48</v>
      </c>
      <c r="C253" s="224" t="s">
        <v>49</v>
      </c>
      <c r="D253" s="225">
        <v>2021</v>
      </c>
      <c r="E253" s="250" t="s">
        <v>311</v>
      </c>
      <c r="F253" s="212" t="s">
        <v>51</v>
      </c>
      <c r="G253" s="212" t="s">
        <v>51</v>
      </c>
      <c r="H253" s="256">
        <f t="shared" si="38"/>
        <v>10000000</v>
      </c>
      <c r="I253" s="257">
        <f t="shared" si="39"/>
        <v>10000000</v>
      </c>
      <c r="J253" s="216">
        <f t="shared" si="40"/>
        <v>0</v>
      </c>
      <c r="K253" s="217">
        <v>0</v>
      </c>
      <c r="L253" s="216">
        <v>0</v>
      </c>
      <c r="M253" s="218">
        <v>0</v>
      </c>
      <c r="N253" s="217">
        <v>0</v>
      </c>
      <c r="O253" s="216">
        <f t="shared" si="41"/>
        <v>0</v>
      </c>
      <c r="P253" s="215">
        <v>0</v>
      </c>
      <c r="Q253" s="215">
        <v>0</v>
      </c>
      <c r="R253" s="215">
        <v>0</v>
      </c>
      <c r="S253" s="218">
        <v>0</v>
      </c>
      <c r="T253" s="216">
        <f t="shared" si="42"/>
        <v>10000000</v>
      </c>
      <c r="U253" s="217">
        <v>10000000</v>
      </c>
      <c r="V253" s="217">
        <v>0</v>
      </c>
      <c r="W253" s="217">
        <v>0</v>
      </c>
      <c r="X253" s="217">
        <v>0</v>
      </c>
      <c r="Y253" s="219">
        <f t="shared" si="43"/>
        <v>0</v>
      </c>
      <c r="Z253" s="219">
        <v>0</v>
      </c>
      <c r="AA253" s="219">
        <v>0</v>
      </c>
      <c r="AB253" s="219">
        <v>0</v>
      </c>
      <c r="AC253" s="219">
        <v>0</v>
      </c>
      <c r="AD253" s="219">
        <v>0</v>
      </c>
      <c r="AE253" s="219">
        <v>0</v>
      </c>
      <c r="AF253" s="216">
        <v>0</v>
      </c>
      <c r="AG253" s="220">
        <f t="shared" si="44"/>
        <v>7270913.03</v>
      </c>
      <c r="AH253" s="215">
        <f t="shared" si="45"/>
        <v>7270913.03</v>
      </c>
      <c r="AI253" s="219">
        <f t="shared" si="46"/>
        <v>0</v>
      </c>
      <c r="AJ253" s="234">
        <v>0</v>
      </c>
      <c r="AK253" s="219">
        <v>0</v>
      </c>
      <c r="AL253" s="219">
        <v>0</v>
      </c>
      <c r="AM253" s="219">
        <v>0</v>
      </c>
      <c r="AN253" s="219">
        <f t="shared" si="47"/>
        <v>0</v>
      </c>
      <c r="AO253" s="219">
        <v>0</v>
      </c>
      <c r="AP253" s="219">
        <v>0</v>
      </c>
      <c r="AQ253" s="219">
        <v>0</v>
      </c>
      <c r="AR253" s="219">
        <v>0</v>
      </c>
      <c r="AS253" s="219">
        <f t="shared" si="48"/>
        <v>7270913.03</v>
      </c>
      <c r="AT253" s="219">
        <v>7270913.03</v>
      </c>
      <c r="AU253" s="219">
        <v>0</v>
      </c>
      <c r="AV253" s="219">
        <v>0</v>
      </c>
      <c r="AW253" s="219">
        <v>0</v>
      </c>
      <c r="AX253" s="219">
        <f t="shared" si="49"/>
        <v>0</v>
      </c>
      <c r="AY253" s="219">
        <v>0</v>
      </c>
      <c r="AZ253" s="219">
        <v>0</v>
      </c>
      <c r="BA253" s="219">
        <v>0</v>
      </c>
      <c r="BB253" s="219">
        <v>0</v>
      </c>
      <c r="BC253" s="219">
        <v>0</v>
      </c>
      <c r="BD253" s="219">
        <v>0</v>
      </c>
      <c r="BE253" s="219">
        <v>0</v>
      </c>
      <c r="BF253" t="s">
        <v>312</v>
      </c>
    </row>
    <row r="254" ht="20.1" customHeight="1" spans="1:58">
      <c r="A254" s="211">
        <v>247</v>
      </c>
      <c r="B254" s="224" t="s">
        <v>48</v>
      </c>
      <c r="C254" s="224" t="s">
        <v>49</v>
      </c>
      <c r="D254" s="225">
        <v>2021</v>
      </c>
      <c r="E254" s="250" t="s">
        <v>313</v>
      </c>
      <c r="F254" s="212" t="s">
        <v>51</v>
      </c>
      <c r="G254" s="212" t="s">
        <v>51</v>
      </c>
      <c r="H254" s="256">
        <f t="shared" si="38"/>
        <v>10000000</v>
      </c>
      <c r="I254" s="257">
        <f t="shared" si="39"/>
        <v>10000000</v>
      </c>
      <c r="J254" s="216">
        <f t="shared" si="40"/>
        <v>0</v>
      </c>
      <c r="K254" s="217">
        <v>0</v>
      </c>
      <c r="L254" s="216">
        <v>0</v>
      </c>
      <c r="M254" s="218">
        <v>0</v>
      </c>
      <c r="N254" s="217">
        <v>0</v>
      </c>
      <c r="O254" s="216">
        <f t="shared" si="41"/>
        <v>0</v>
      </c>
      <c r="P254" s="215">
        <v>0</v>
      </c>
      <c r="Q254" s="215">
        <v>0</v>
      </c>
      <c r="R254" s="215">
        <v>0</v>
      </c>
      <c r="S254" s="218">
        <v>0</v>
      </c>
      <c r="T254" s="216">
        <f t="shared" si="42"/>
        <v>10000000</v>
      </c>
      <c r="U254" s="217">
        <v>10000000</v>
      </c>
      <c r="V254" s="217">
        <v>0</v>
      </c>
      <c r="W254" s="217">
        <v>0</v>
      </c>
      <c r="X254" s="217">
        <v>0</v>
      </c>
      <c r="Y254" s="219">
        <f t="shared" si="43"/>
        <v>0</v>
      </c>
      <c r="Z254" s="219">
        <v>0</v>
      </c>
      <c r="AA254" s="219">
        <v>0</v>
      </c>
      <c r="AB254" s="219">
        <v>0</v>
      </c>
      <c r="AC254" s="219">
        <v>0</v>
      </c>
      <c r="AD254" s="219">
        <v>0</v>
      </c>
      <c r="AE254" s="219">
        <v>0</v>
      </c>
      <c r="AF254" s="216">
        <v>0</v>
      </c>
      <c r="AG254" s="220">
        <f t="shared" si="44"/>
        <v>8207794.37</v>
      </c>
      <c r="AH254" s="215">
        <f t="shared" si="45"/>
        <v>8207794.37</v>
      </c>
      <c r="AI254" s="219">
        <f t="shared" si="46"/>
        <v>0</v>
      </c>
      <c r="AJ254" s="234">
        <v>0</v>
      </c>
      <c r="AK254" s="219">
        <v>0</v>
      </c>
      <c r="AL254" s="219">
        <v>0</v>
      </c>
      <c r="AM254" s="219">
        <v>0</v>
      </c>
      <c r="AN254" s="219">
        <f t="shared" si="47"/>
        <v>0</v>
      </c>
      <c r="AO254" s="219">
        <v>0</v>
      </c>
      <c r="AP254" s="219">
        <v>0</v>
      </c>
      <c r="AQ254" s="219">
        <v>0</v>
      </c>
      <c r="AR254" s="219">
        <v>0</v>
      </c>
      <c r="AS254" s="219">
        <f t="shared" si="48"/>
        <v>8207794.37</v>
      </c>
      <c r="AT254" s="219">
        <v>8207794.37</v>
      </c>
      <c r="AU254" s="219">
        <v>0</v>
      </c>
      <c r="AV254" s="219">
        <v>0</v>
      </c>
      <c r="AW254" s="219">
        <v>0</v>
      </c>
      <c r="AX254" s="219">
        <f t="shared" si="49"/>
        <v>0</v>
      </c>
      <c r="AY254" s="219">
        <v>0</v>
      </c>
      <c r="AZ254" s="219">
        <v>0</v>
      </c>
      <c r="BA254" s="219">
        <v>0</v>
      </c>
      <c r="BB254" s="219">
        <v>0</v>
      </c>
      <c r="BC254" s="219">
        <v>0</v>
      </c>
      <c r="BD254" s="219">
        <v>0</v>
      </c>
      <c r="BE254" s="219">
        <v>0</v>
      </c>
      <c r="BF254" t="s">
        <v>314</v>
      </c>
    </row>
    <row r="255" ht="20.1" customHeight="1" spans="1:58">
      <c r="A255" s="211">
        <v>248</v>
      </c>
      <c r="B255" s="224" t="s">
        <v>48</v>
      </c>
      <c r="C255" s="224" t="s">
        <v>49</v>
      </c>
      <c r="D255" s="225">
        <v>2021</v>
      </c>
      <c r="E255" s="247" t="s">
        <v>315</v>
      </c>
      <c r="F255" s="212" t="s">
        <v>51</v>
      </c>
      <c r="G255" s="212" t="s">
        <v>52</v>
      </c>
      <c r="H255" s="214">
        <f t="shared" si="38"/>
        <v>240000</v>
      </c>
      <c r="I255" s="215">
        <f t="shared" si="39"/>
        <v>240000</v>
      </c>
      <c r="J255" s="216">
        <f t="shared" si="40"/>
        <v>0</v>
      </c>
      <c r="K255" s="217">
        <v>0</v>
      </c>
      <c r="L255" s="216">
        <v>0</v>
      </c>
      <c r="M255" s="218">
        <v>0</v>
      </c>
      <c r="N255" s="217">
        <v>0</v>
      </c>
      <c r="O255" s="216">
        <f t="shared" si="41"/>
        <v>0</v>
      </c>
      <c r="P255" s="215">
        <v>0</v>
      </c>
      <c r="Q255" s="215">
        <v>0</v>
      </c>
      <c r="R255" s="215">
        <v>0</v>
      </c>
      <c r="S255" s="218">
        <v>0</v>
      </c>
      <c r="T255" s="216">
        <f t="shared" si="42"/>
        <v>240000</v>
      </c>
      <c r="U255" s="217">
        <v>0</v>
      </c>
      <c r="V255" s="217">
        <v>0</v>
      </c>
      <c r="W255" s="217">
        <v>240000</v>
      </c>
      <c r="X255" s="216">
        <v>0</v>
      </c>
      <c r="Y255" s="219">
        <f t="shared" si="43"/>
        <v>0</v>
      </c>
      <c r="Z255" s="219">
        <v>0</v>
      </c>
      <c r="AA255" s="219">
        <v>0</v>
      </c>
      <c r="AB255" s="219">
        <v>0</v>
      </c>
      <c r="AC255" s="219">
        <v>0</v>
      </c>
      <c r="AD255" s="219">
        <v>0</v>
      </c>
      <c r="AE255" s="219">
        <v>0</v>
      </c>
      <c r="AF255" s="216">
        <v>0</v>
      </c>
      <c r="AG255" s="220">
        <f t="shared" si="44"/>
        <v>240000</v>
      </c>
      <c r="AH255" s="215">
        <f t="shared" si="45"/>
        <v>240000</v>
      </c>
      <c r="AI255" s="219">
        <f t="shared" si="46"/>
        <v>0</v>
      </c>
      <c r="AJ255" s="219">
        <v>0</v>
      </c>
      <c r="AK255" s="219">
        <v>0</v>
      </c>
      <c r="AL255" s="219">
        <v>0</v>
      </c>
      <c r="AM255" s="219">
        <v>0</v>
      </c>
      <c r="AN255" s="219">
        <f t="shared" si="47"/>
        <v>0</v>
      </c>
      <c r="AO255" s="248">
        <v>0</v>
      </c>
      <c r="AP255" s="248">
        <v>0</v>
      </c>
      <c r="AQ255" s="248">
        <v>0</v>
      </c>
      <c r="AR255" s="219">
        <v>0</v>
      </c>
      <c r="AS255" s="219">
        <f t="shared" si="48"/>
        <v>240000</v>
      </c>
      <c r="AT255" s="217">
        <v>0</v>
      </c>
      <c r="AU255" s="217">
        <v>0</v>
      </c>
      <c r="AV255" s="217">
        <v>240000</v>
      </c>
      <c r="AW255" s="216">
        <v>0</v>
      </c>
      <c r="AX255" s="219">
        <f t="shared" si="49"/>
        <v>0</v>
      </c>
      <c r="AY255" s="219">
        <v>0</v>
      </c>
      <c r="AZ255" s="219">
        <v>0</v>
      </c>
      <c r="BA255" s="219">
        <v>0</v>
      </c>
      <c r="BB255" s="219">
        <v>0</v>
      </c>
      <c r="BC255" s="219">
        <v>0</v>
      </c>
      <c r="BD255" s="219">
        <v>0</v>
      </c>
      <c r="BE255" s="216">
        <v>0</v>
      </c>
    </row>
    <row r="256" ht="20.1" customHeight="1" spans="1:58">
      <c r="A256" s="211">
        <v>249</v>
      </c>
      <c r="B256" s="224" t="s">
        <v>48</v>
      </c>
      <c r="C256" s="224" t="s">
        <v>49</v>
      </c>
      <c r="D256" s="225">
        <v>2021</v>
      </c>
      <c r="E256" s="213" t="s">
        <v>316</v>
      </c>
      <c r="F256" s="212" t="s">
        <v>51</v>
      </c>
      <c r="G256" s="229" t="s">
        <v>51</v>
      </c>
      <c r="H256" s="214">
        <f t="shared" si="38"/>
        <v>776567.25</v>
      </c>
      <c r="I256" s="215">
        <f t="shared" si="39"/>
        <v>776567.25</v>
      </c>
      <c r="J256" s="216">
        <f t="shared" si="40"/>
        <v>0</v>
      </c>
      <c r="K256" s="217">
        <v>0</v>
      </c>
      <c r="L256" s="216">
        <v>0</v>
      </c>
      <c r="M256" s="218">
        <v>0</v>
      </c>
      <c r="N256" s="217">
        <v>0</v>
      </c>
      <c r="O256" s="216">
        <f t="shared" si="41"/>
        <v>0</v>
      </c>
      <c r="P256" s="215">
        <v>0</v>
      </c>
      <c r="Q256" s="215">
        <v>0</v>
      </c>
      <c r="R256" s="215">
        <v>0</v>
      </c>
      <c r="S256" s="218">
        <v>0</v>
      </c>
      <c r="T256" s="216">
        <f t="shared" si="42"/>
        <v>776567.25</v>
      </c>
      <c r="U256" s="216">
        <v>776567.25</v>
      </c>
      <c r="V256" s="216">
        <v>0</v>
      </c>
      <c r="W256" s="216">
        <v>0</v>
      </c>
      <c r="X256" s="216">
        <v>0</v>
      </c>
      <c r="Y256" s="219">
        <f t="shared" si="43"/>
        <v>0</v>
      </c>
      <c r="Z256" s="219">
        <v>0</v>
      </c>
      <c r="AA256" s="219">
        <v>0</v>
      </c>
      <c r="AB256" s="219">
        <v>0</v>
      </c>
      <c r="AC256" s="219">
        <v>0</v>
      </c>
      <c r="AD256" s="219">
        <v>0</v>
      </c>
      <c r="AE256" s="219">
        <v>0</v>
      </c>
      <c r="AF256" s="216">
        <v>0</v>
      </c>
      <c r="AG256" s="220">
        <f t="shared" si="44"/>
        <v>776567.25</v>
      </c>
      <c r="AH256" s="215">
        <f t="shared" si="45"/>
        <v>776567.25</v>
      </c>
      <c r="AI256" s="219">
        <f t="shared" si="46"/>
        <v>0</v>
      </c>
      <c r="AJ256" s="219">
        <v>0</v>
      </c>
      <c r="AK256" s="219">
        <v>0</v>
      </c>
      <c r="AL256" s="219">
        <v>0</v>
      </c>
      <c r="AM256" s="219">
        <v>0</v>
      </c>
      <c r="AN256" s="219">
        <f t="shared" si="47"/>
        <v>0</v>
      </c>
      <c r="AO256" s="219">
        <v>0</v>
      </c>
      <c r="AP256" s="219">
        <v>0</v>
      </c>
      <c r="AQ256" s="219">
        <v>0</v>
      </c>
      <c r="AR256" s="219">
        <v>0</v>
      </c>
      <c r="AS256" s="219">
        <f t="shared" si="48"/>
        <v>776567.25</v>
      </c>
      <c r="AT256" s="216">
        <v>776567.25</v>
      </c>
      <c r="AU256" s="216">
        <v>0</v>
      </c>
      <c r="AV256" s="216">
        <v>0</v>
      </c>
      <c r="AW256" s="216">
        <v>0</v>
      </c>
      <c r="AX256" s="219">
        <f t="shared" si="49"/>
        <v>0</v>
      </c>
      <c r="AY256" s="219">
        <v>0</v>
      </c>
      <c r="AZ256" s="219">
        <v>0</v>
      </c>
      <c r="BA256" s="219">
        <v>0</v>
      </c>
      <c r="BB256" s="219">
        <v>0</v>
      </c>
      <c r="BC256" s="219">
        <v>0</v>
      </c>
      <c r="BD256" s="219">
        <v>0</v>
      </c>
      <c r="BE256" s="216">
        <v>0</v>
      </c>
    </row>
    <row r="257" ht="20.1" customHeight="1" spans="1:58">
      <c r="A257" s="211">
        <v>250</v>
      </c>
      <c r="B257" s="224" t="s">
        <v>48</v>
      </c>
      <c r="C257" s="224" t="s">
        <v>49</v>
      </c>
      <c r="D257" s="225">
        <v>2021</v>
      </c>
      <c r="E257" s="213" t="s">
        <v>317</v>
      </c>
      <c r="F257" s="212" t="s">
        <v>51</v>
      </c>
      <c r="G257" s="212" t="s">
        <v>52</v>
      </c>
      <c r="H257" s="214">
        <f t="shared" si="38"/>
        <v>3000000</v>
      </c>
      <c r="I257" s="215">
        <f t="shared" si="39"/>
        <v>0</v>
      </c>
      <c r="J257" s="216">
        <f t="shared" si="40"/>
        <v>0</v>
      </c>
      <c r="K257" s="217">
        <v>0</v>
      </c>
      <c r="L257" s="216">
        <v>0</v>
      </c>
      <c r="M257" s="218">
        <v>0</v>
      </c>
      <c r="N257" s="217">
        <v>0</v>
      </c>
      <c r="O257" s="216">
        <f t="shared" si="41"/>
        <v>0</v>
      </c>
      <c r="P257" s="215">
        <v>0</v>
      </c>
      <c r="Q257" s="215">
        <v>0</v>
      </c>
      <c r="R257" s="215">
        <v>0</v>
      </c>
      <c r="S257" s="218">
        <v>0</v>
      </c>
      <c r="T257" s="216">
        <f t="shared" si="42"/>
        <v>0</v>
      </c>
      <c r="U257" s="217">
        <v>0</v>
      </c>
      <c r="V257" s="217">
        <v>0</v>
      </c>
      <c r="W257" s="217">
        <v>0</v>
      </c>
      <c r="X257" s="217">
        <v>0</v>
      </c>
      <c r="Y257" s="219">
        <f t="shared" si="43"/>
        <v>0</v>
      </c>
      <c r="Z257" s="219">
        <v>0</v>
      </c>
      <c r="AA257" s="219">
        <v>0</v>
      </c>
      <c r="AB257" s="219">
        <v>0</v>
      </c>
      <c r="AC257" s="219">
        <v>0</v>
      </c>
      <c r="AD257" s="219">
        <v>0</v>
      </c>
      <c r="AE257" s="219">
        <v>0</v>
      </c>
      <c r="AF257" s="216">
        <v>3000000</v>
      </c>
      <c r="AG257" s="220">
        <f t="shared" si="44"/>
        <v>3000000</v>
      </c>
      <c r="AH257" s="215">
        <f t="shared" si="45"/>
        <v>0</v>
      </c>
      <c r="AI257" s="219">
        <f t="shared" si="46"/>
        <v>0</v>
      </c>
      <c r="AJ257" s="219">
        <v>0</v>
      </c>
      <c r="AK257" s="219">
        <v>0</v>
      </c>
      <c r="AL257" s="219">
        <v>0</v>
      </c>
      <c r="AM257" s="219">
        <v>0</v>
      </c>
      <c r="AN257" s="219">
        <f t="shared" si="47"/>
        <v>0</v>
      </c>
      <c r="AO257" s="215">
        <v>0</v>
      </c>
      <c r="AP257" s="215">
        <v>0</v>
      </c>
      <c r="AQ257" s="215">
        <v>0</v>
      </c>
      <c r="AR257" s="215">
        <v>0</v>
      </c>
      <c r="AS257" s="219">
        <f t="shared" si="48"/>
        <v>0</v>
      </c>
      <c r="AT257" s="217">
        <v>0</v>
      </c>
      <c r="AU257" s="217">
        <v>0</v>
      </c>
      <c r="AV257" s="217">
        <v>0</v>
      </c>
      <c r="AW257" s="217">
        <v>0</v>
      </c>
      <c r="AX257" s="219">
        <f t="shared" si="49"/>
        <v>0</v>
      </c>
      <c r="AY257" s="219">
        <v>0</v>
      </c>
      <c r="AZ257" s="219">
        <v>0</v>
      </c>
      <c r="BA257" s="219">
        <v>0</v>
      </c>
      <c r="BB257" s="219">
        <v>0</v>
      </c>
      <c r="BC257" s="219">
        <v>0</v>
      </c>
      <c r="BD257" s="219">
        <v>0</v>
      </c>
      <c r="BE257" s="216">
        <v>3000000</v>
      </c>
      <c r="BF257" t="s">
        <v>318</v>
      </c>
    </row>
    <row r="258" ht="20.1" customHeight="1" spans="1:58">
      <c r="A258" s="211">
        <v>251</v>
      </c>
      <c r="B258" s="224" t="s">
        <v>48</v>
      </c>
      <c r="C258" s="224" t="s">
        <v>49</v>
      </c>
      <c r="D258" s="225">
        <v>2021</v>
      </c>
      <c r="E258" s="213" t="s">
        <v>319</v>
      </c>
      <c r="F258" s="212" t="s">
        <v>51</v>
      </c>
      <c r="G258" s="212" t="s">
        <v>51</v>
      </c>
      <c r="H258" s="214">
        <f t="shared" si="38"/>
        <v>900000</v>
      </c>
      <c r="I258" s="215">
        <f t="shared" si="39"/>
        <v>0</v>
      </c>
      <c r="J258" s="216">
        <f t="shared" si="40"/>
        <v>0</v>
      </c>
      <c r="K258" s="217">
        <v>0</v>
      </c>
      <c r="L258" s="216">
        <v>0</v>
      </c>
      <c r="M258" s="218">
        <v>0</v>
      </c>
      <c r="N258" s="217">
        <v>0</v>
      </c>
      <c r="O258" s="216">
        <f t="shared" si="41"/>
        <v>0</v>
      </c>
      <c r="P258" s="215">
        <v>0</v>
      </c>
      <c r="Q258" s="215">
        <v>0</v>
      </c>
      <c r="R258" s="215">
        <v>0</v>
      </c>
      <c r="S258" s="218">
        <v>0</v>
      </c>
      <c r="T258" s="216">
        <f t="shared" si="42"/>
        <v>0</v>
      </c>
      <c r="U258" s="217">
        <v>0</v>
      </c>
      <c r="V258" s="217">
        <v>0</v>
      </c>
      <c r="W258" s="217">
        <v>0</v>
      </c>
      <c r="X258" s="217">
        <v>0</v>
      </c>
      <c r="Y258" s="219">
        <f t="shared" si="43"/>
        <v>0</v>
      </c>
      <c r="Z258" s="219">
        <v>0</v>
      </c>
      <c r="AA258" s="219">
        <v>0</v>
      </c>
      <c r="AB258" s="219">
        <v>0</v>
      </c>
      <c r="AC258" s="219">
        <v>0</v>
      </c>
      <c r="AD258" s="219">
        <v>0</v>
      </c>
      <c r="AE258" s="219">
        <v>0</v>
      </c>
      <c r="AF258" s="216">
        <v>900000</v>
      </c>
      <c r="AG258" s="220">
        <f t="shared" si="44"/>
        <v>900000</v>
      </c>
      <c r="AH258" s="215">
        <f t="shared" si="45"/>
        <v>0</v>
      </c>
      <c r="AI258" s="219">
        <f t="shared" si="46"/>
        <v>0</v>
      </c>
      <c r="AJ258" s="219">
        <v>0</v>
      </c>
      <c r="AK258" s="219">
        <v>0</v>
      </c>
      <c r="AL258" s="219">
        <v>0</v>
      </c>
      <c r="AM258" s="219">
        <v>0</v>
      </c>
      <c r="AN258" s="219">
        <f t="shared" si="47"/>
        <v>0</v>
      </c>
      <c r="AO258" s="215">
        <v>0</v>
      </c>
      <c r="AP258" s="215">
        <v>0</v>
      </c>
      <c r="AQ258" s="215">
        <v>0</v>
      </c>
      <c r="AR258" s="215">
        <v>0</v>
      </c>
      <c r="AS258" s="219">
        <f t="shared" si="48"/>
        <v>0</v>
      </c>
      <c r="AT258" s="217">
        <v>0</v>
      </c>
      <c r="AU258" s="219">
        <v>0</v>
      </c>
      <c r="AV258" s="219">
        <v>0</v>
      </c>
      <c r="AW258" s="219">
        <v>0</v>
      </c>
      <c r="AX258" s="219">
        <f t="shared" si="49"/>
        <v>0</v>
      </c>
      <c r="AY258" s="219">
        <v>0</v>
      </c>
      <c r="AZ258" s="219">
        <v>0</v>
      </c>
      <c r="BA258" s="219">
        <v>0</v>
      </c>
      <c r="BB258" s="219">
        <v>0</v>
      </c>
      <c r="BC258" s="219">
        <v>0</v>
      </c>
      <c r="BD258" s="219">
        <v>0</v>
      </c>
      <c r="BE258" s="219">
        <v>900000</v>
      </c>
      <c r="BF258" t="s">
        <v>318</v>
      </c>
    </row>
    <row r="259" ht="20.1" customHeight="1" spans="1:58">
      <c r="A259" s="211">
        <v>252</v>
      </c>
      <c r="B259" s="224" t="s">
        <v>48</v>
      </c>
      <c r="C259" s="224" t="s">
        <v>49</v>
      </c>
      <c r="D259" s="225">
        <v>2021</v>
      </c>
      <c r="E259" s="213" t="s">
        <v>320</v>
      </c>
      <c r="F259" s="212" t="s">
        <v>51</v>
      </c>
      <c r="G259" s="212" t="s">
        <v>51</v>
      </c>
      <c r="H259" s="214">
        <f t="shared" si="38"/>
        <v>3000000</v>
      </c>
      <c r="I259" s="215">
        <f t="shared" si="39"/>
        <v>0</v>
      </c>
      <c r="J259" s="216">
        <f t="shared" si="40"/>
        <v>0</v>
      </c>
      <c r="K259" s="217">
        <v>0</v>
      </c>
      <c r="L259" s="216">
        <v>0</v>
      </c>
      <c r="M259" s="218">
        <v>0</v>
      </c>
      <c r="N259" s="217">
        <v>0</v>
      </c>
      <c r="O259" s="216">
        <f t="shared" si="41"/>
        <v>0</v>
      </c>
      <c r="P259" s="215">
        <v>0</v>
      </c>
      <c r="Q259" s="215">
        <v>0</v>
      </c>
      <c r="R259" s="215">
        <v>0</v>
      </c>
      <c r="S259" s="218">
        <v>0</v>
      </c>
      <c r="T259" s="216">
        <f t="shared" si="42"/>
        <v>0</v>
      </c>
      <c r="U259" s="217">
        <v>0</v>
      </c>
      <c r="V259" s="217">
        <v>0</v>
      </c>
      <c r="W259" s="217">
        <v>0</v>
      </c>
      <c r="X259" s="217">
        <v>0</v>
      </c>
      <c r="Y259" s="219">
        <f t="shared" si="43"/>
        <v>0</v>
      </c>
      <c r="Z259" s="219">
        <v>0</v>
      </c>
      <c r="AA259" s="219">
        <v>0</v>
      </c>
      <c r="AB259" s="219">
        <v>0</v>
      </c>
      <c r="AC259" s="219">
        <v>0</v>
      </c>
      <c r="AD259" s="219">
        <v>0</v>
      </c>
      <c r="AE259" s="219">
        <v>0</v>
      </c>
      <c r="AF259" s="216">
        <v>3000000</v>
      </c>
      <c r="AG259" s="220">
        <f t="shared" si="44"/>
        <v>3000000</v>
      </c>
      <c r="AH259" s="215">
        <f t="shared" si="45"/>
        <v>0</v>
      </c>
      <c r="AI259" s="219">
        <f t="shared" si="46"/>
        <v>0</v>
      </c>
      <c r="AJ259" s="219">
        <v>0</v>
      </c>
      <c r="AK259" s="219">
        <v>0</v>
      </c>
      <c r="AL259" s="219">
        <v>0</v>
      </c>
      <c r="AM259" s="219">
        <v>0</v>
      </c>
      <c r="AN259" s="219">
        <f t="shared" si="47"/>
        <v>0</v>
      </c>
      <c r="AO259" s="215">
        <v>0</v>
      </c>
      <c r="AP259" s="215">
        <v>0</v>
      </c>
      <c r="AQ259" s="215">
        <v>0</v>
      </c>
      <c r="AR259" s="215">
        <v>0</v>
      </c>
      <c r="AS259" s="219">
        <f t="shared" si="48"/>
        <v>0</v>
      </c>
      <c r="AT259" s="217">
        <v>0</v>
      </c>
      <c r="AU259" s="217">
        <v>0</v>
      </c>
      <c r="AV259" s="219">
        <v>0</v>
      </c>
      <c r="AW259" s="219">
        <v>0</v>
      </c>
      <c r="AX259" s="219">
        <f t="shared" si="49"/>
        <v>0</v>
      </c>
      <c r="AY259" s="219">
        <v>0</v>
      </c>
      <c r="AZ259" s="219">
        <v>0</v>
      </c>
      <c r="BA259" s="219">
        <v>0</v>
      </c>
      <c r="BB259" s="219">
        <v>0</v>
      </c>
      <c r="BC259" s="219">
        <v>0</v>
      </c>
      <c r="BD259" s="219">
        <v>0</v>
      </c>
      <c r="BE259" s="219">
        <v>3000000</v>
      </c>
      <c r="BF259" t="s">
        <v>318</v>
      </c>
    </row>
    <row r="260" ht="20.1" customHeight="1" spans="1:58">
      <c r="A260" s="211">
        <v>253</v>
      </c>
      <c r="B260" s="224" t="s">
        <v>48</v>
      </c>
      <c r="C260" s="224" t="s">
        <v>49</v>
      </c>
      <c r="D260" s="225">
        <v>2021</v>
      </c>
      <c r="E260" s="213" t="s">
        <v>321</v>
      </c>
      <c r="F260" s="212" t="s">
        <v>51</v>
      </c>
      <c r="G260" s="212" t="s">
        <v>51</v>
      </c>
      <c r="H260" s="214">
        <f t="shared" si="38"/>
        <v>10000000</v>
      </c>
      <c r="I260" s="215">
        <f t="shared" si="39"/>
        <v>0</v>
      </c>
      <c r="J260" s="216">
        <f t="shared" si="40"/>
        <v>0</v>
      </c>
      <c r="K260" s="217">
        <v>0</v>
      </c>
      <c r="L260" s="216">
        <v>0</v>
      </c>
      <c r="M260" s="218">
        <v>0</v>
      </c>
      <c r="N260" s="217">
        <v>0</v>
      </c>
      <c r="O260" s="216">
        <f t="shared" si="41"/>
        <v>0</v>
      </c>
      <c r="P260" s="215">
        <v>0</v>
      </c>
      <c r="Q260" s="215">
        <v>0</v>
      </c>
      <c r="R260" s="215">
        <v>0</v>
      </c>
      <c r="S260" s="218">
        <v>0</v>
      </c>
      <c r="T260" s="216">
        <f t="shared" si="42"/>
        <v>0</v>
      </c>
      <c r="U260" s="217">
        <v>0</v>
      </c>
      <c r="V260" s="217">
        <v>0</v>
      </c>
      <c r="W260" s="217">
        <v>0</v>
      </c>
      <c r="X260" s="217">
        <v>0</v>
      </c>
      <c r="Y260" s="219">
        <f t="shared" si="43"/>
        <v>0</v>
      </c>
      <c r="Z260" s="219">
        <v>0</v>
      </c>
      <c r="AA260" s="219">
        <v>0</v>
      </c>
      <c r="AB260" s="219">
        <v>0</v>
      </c>
      <c r="AC260" s="219">
        <v>0</v>
      </c>
      <c r="AD260" s="219">
        <v>0</v>
      </c>
      <c r="AE260" s="219">
        <v>0</v>
      </c>
      <c r="AF260" s="216">
        <v>10000000</v>
      </c>
      <c r="AG260" s="220">
        <f t="shared" si="44"/>
        <v>10000000</v>
      </c>
      <c r="AH260" s="215">
        <f t="shared" si="45"/>
        <v>0</v>
      </c>
      <c r="AI260" s="219">
        <f t="shared" si="46"/>
        <v>0</v>
      </c>
      <c r="AJ260" s="219">
        <v>0</v>
      </c>
      <c r="AK260" s="219">
        <v>0</v>
      </c>
      <c r="AL260" s="219">
        <v>0</v>
      </c>
      <c r="AM260" s="219">
        <v>0</v>
      </c>
      <c r="AN260" s="219">
        <f t="shared" si="47"/>
        <v>0</v>
      </c>
      <c r="AO260" s="215">
        <v>0</v>
      </c>
      <c r="AP260" s="215">
        <v>0</v>
      </c>
      <c r="AQ260" s="215">
        <v>0</v>
      </c>
      <c r="AR260" s="215">
        <v>0</v>
      </c>
      <c r="AS260" s="219">
        <f t="shared" si="48"/>
        <v>0</v>
      </c>
      <c r="AT260" s="217">
        <v>0</v>
      </c>
      <c r="AU260" s="219">
        <v>0</v>
      </c>
      <c r="AV260" s="219">
        <v>0</v>
      </c>
      <c r="AW260" s="219">
        <v>0</v>
      </c>
      <c r="AX260" s="219">
        <f t="shared" si="49"/>
        <v>0</v>
      </c>
      <c r="AY260" s="219">
        <v>0</v>
      </c>
      <c r="AZ260" s="219">
        <v>0</v>
      </c>
      <c r="BA260" s="219">
        <v>0</v>
      </c>
      <c r="BB260" s="219">
        <v>0</v>
      </c>
      <c r="BC260" s="219">
        <v>0</v>
      </c>
      <c r="BD260" s="219">
        <v>0</v>
      </c>
      <c r="BE260" s="219">
        <v>10000000</v>
      </c>
      <c r="BF260" t="s">
        <v>318</v>
      </c>
    </row>
    <row r="261" ht="20.1" customHeight="1" spans="1:58">
      <c r="A261" s="211">
        <v>254</v>
      </c>
      <c r="B261" s="224" t="s">
        <v>48</v>
      </c>
      <c r="C261" s="224" t="s">
        <v>49</v>
      </c>
      <c r="D261" s="225">
        <v>2021</v>
      </c>
      <c r="E261" s="213" t="s">
        <v>322</v>
      </c>
      <c r="F261" s="212" t="s">
        <v>51</v>
      </c>
      <c r="G261" s="212" t="s">
        <v>52</v>
      </c>
      <c r="H261" s="214">
        <f t="shared" si="38"/>
        <v>1600000</v>
      </c>
      <c r="I261" s="215">
        <f t="shared" si="39"/>
        <v>0</v>
      </c>
      <c r="J261" s="216">
        <f t="shared" si="40"/>
        <v>0</v>
      </c>
      <c r="K261" s="217">
        <v>0</v>
      </c>
      <c r="L261" s="216">
        <v>0</v>
      </c>
      <c r="M261" s="218">
        <v>0</v>
      </c>
      <c r="N261" s="217">
        <v>0</v>
      </c>
      <c r="O261" s="216">
        <f t="shared" si="41"/>
        <v>0</v>
      </c>
      <c r="P261" s="215">
        <v>0</v>
      </c>
      <c r="Q261" s="215">
        <v>0</v>
      </c>
      <c r="R261" s="215">
        <v>0</v>
      </c>
      <c r="S261" s="218">
        <v>0</v>
      </c>
      <c r="T261" s="216">
        <f t="shared" si="42"/>
        <v>0</v>
      </c>
      <c r="U261" s="217">
        <v>0</v>
      </c>
      <c r="V261" s="217">
        <v>0</v>
      </c>
      <c r="W261" s="217">
        <v>0</v>
      </c>
      <c r="X261" s="217">
        <v>0</v>
      </c>
      <c r="Y261" s="219">
        <f t="shared" si="43"/>
        <v>0</v>
      </c>
      <c r="Z261" s="219">
        <v>0</v>
      </c>
      <c r="AA261" s="219">
        <v>0</v>
      </c>
      <c r="AB261" s="219">
        <v>0</v>
      </c>
      <c r="AC261" s="219">
        <v>0</v>
      </c>
      <c r="AD261" s="219">
        <v>0</v>
      </c>
      <c r="AE261" s="219">
        <v>0</v>
      </c>
      <c r="AF261" s="216">
        <v>1600000</v>
      </c>
      <c r="AG261" s="220">
        <f t="shared" si="44"/>
        <v>1600000</v>
      </c>
      <c r="AH261" s="215">
        <f t="shared" si="45"/>
        <v>0</v>
      </c>
      <c r="AI261" s="219">
        <f t="shared" si="46"/>
        <v>0</v>
      </c>
      <c r="AJ261" s="219">
        <v>0</v>
      </c>
      <c r="AK261" s="219">
        <v>0</v>
      </c>
      <c r="AL261" s="219">
        <v>0</v>
      </c>
      <c r="AM261" s="219">
        <v>0</v>
      </c>
      <c r="AN261" s="219">
        <f t="shared" si="47"/>
        <v>0</v>
      </c>
      <c r="AO261" s="215">
        <v>0</v>
      </c>
      <c r="AP261" s="215">
        <v>0</v>
      </c>
      <c r="AQ261" s="215">
        <v>0</v>
      </c>
      <c r="AR261" s="215">
        <v>0</v>
      </c>
      <c r="AS261" s="219">
        <f t="shared" si="48"/>
        <v>0</v>
      </c>
      <c r="AT261" s="217">
        <v>0</v>
      </c>
      <c r="AU261" s="217">
        <v>0</v>
      </c>
      <c r="AV261" s="217">
        <v>0</v>
      </c>
      <c r="AW261" s="217">
        <v>0</v>
      </c>
      <c r="AX261" s="219">
        <f t="shared" si="49"/>
        <v>0</v>
      </c>
      <c r="AY261" s="219">
        <v>0</v>
      </c>
      <c r="AZ261" s="219">
        <v>0</v>
      </c>
      <c r="BA261" s="219">
        <v>0</v>
      </c>
      <c r="BB261" s="219">
        <v>0</v>
      </c>
      <c r="BC261" s="219">
        <v>0</v>
      </c>
      <c r="BD261" s="219">
        <v>0</v>
      </c>
      <c r="BE261" s="216">
        <v>1600000</v>
      </c>
      <c r="BF261" t="s">
        <v>318</v>
      </c>
    </row>
    <row r="262" ht="20.1" customHeight="1" spans="1:58">
      <c r="A262" s="211">
        <v>255</v>
      </c>
      <c r="B262" s="224" t="s">
        <v>48</v>
      </c>
      <c r="C262" s="224" t="s">
        <v>49</v>
      </c>
      <c r="D262" s="225">
        <v>2022</v>
      </c>
      <c r="E262" s="213" t="s">
        <v>323</v>
      </c>
      <c r="F262" s="212" t="s">
        <v>51</v>
      </c>
      <c r="G262" s="212" t="s">
        <v>51</v>
      </c>
      <c r="H262" s="214">
        <f t="shared" si="38"/>
        <v>2409800</v>
      </c>
      <c r="I262" s="215">
        <f t="shared" si="39"/>
        <v>2409800</v>
      </c>
      <c r="J262" s="216">
        <f t="shared" si="40"/>
        <v>0</v>
      </c>
      <c r="K262" s="217">
        <v>0</v>
      </c>
      <c r="L262" s="216">
        <v>0</v>
      </c>
      <c r="M262" s="218">
        <v>0</v>
      </c>
      <c r="N262" s="217">
        <v>0</v>
      </c>
      <c r="O262" s="216">
        <f t="shared" si="41"/>
        <v>0</v>
      </c>
      <c r="P262" s="215">
        <v>0</v>
      </c>
      <c r="Q262" s="215">
        <v>0</v>
      </c>
      <c r="R262" s="215">
        <v>0</v>
      </c>
      <c r="S262" s="218">
        <v>0</v>
      </c>
      <c r="T262" s="216">
        <f t="shared" si="42"/>
        <v>2409800</v>
      </c>
      <c r="U262" s="215">
        <v>2409800</v>
      </c>
      <c r="V262" s="217">
        <v>0</v>
      </c>
      <c r="W262" s="216">
        <v>0</v>
      </c>
      <c r="X262" s="216">
        <v>0</v>
      </c>
      <c r="Y262" s="219">
        <f t="shared" si="43"/>
        <v>0</v>
      </c>
      <c r="Z262" s="219">
        <v>0</v>
      </c>
      <c r="AA262" s="219">
        <v>0</v>
      </c>
      <c r="AB262" s="219">
        <v>0</v>
      </c>
      <c r="AC262" s="219">
        <v>0</v>
      </c>
      <c r="AD262" s="219">
        <v>0</v>
      </c>
      <c r="AE262" s="219">
        <v>0</v>
      </c>
      <c r="AF262" s="216">
        <v>0</v>
      </c>
      <c r="AG262" s="220">
        <f t="shared" si="44"/>
        <v>992385.1</v>
      </c>
      <c r="AH262" s="215">
        <f t="shared" si="45"/>
        <v>992385.1</v>
      </c>
      <c r="AI262" s="219">
        <f t="shared" si="46"/>
        <v>0</v>
      </c>
      <c r="AJ262" s="234">
        <v>0</v>
      </c>
      <c r="AK262" s="219">
        <v>0</v>
      </c>
      <c r="AL262" s="219">
        <v>0</v>
      </c>
      <c r="AM262" s="219">
        <v>0</v>
      </c>
      <c r="AN262" s="219">
        <f t="shared" si="47"/>
        <v>0</v>
      </c>
      <c r="AO262" s="234">
        <v>0</v>
      </c>
      <c r="AP262" s="219">
        <v>0</v>
      </c>
      <c r="AQ262" s="219">
        <v>0</v>
      </c>
      <c r="AR262" s="219">
        <v>0</v>
      </c>
      <c r="AS262" s="219">
        <f t="shared" si="48"/>
        <v>992385.1</v>
      </c>
      <c r="AT262" s="219">
        <v>992385.1</v>
      </c>
      <c r="AU262" s="219">
        <v>0</v>
      </c>
      <c r="AV262" s="219">
        <v>0</v>
      </c>
      <c r="AW262" s="219">
        <v>0</v>
      </c>
      <c r="AX262" s="219">
        <f t="shared" si="49"/>
        <v>0</v>
      </c>
      <c r="AY262" s="219">
        <v>0</v>
      </c>
      <c r="AZ262" s="219">
        <v>0</v>
      </c>
      <c r="BA262" s="219">
        <v>0</v>
      </c>
      <c r="BB262" s="219">
        <v>0</v>
      </c>
      <c r="BC262" s="219">
        <v>0</v>
      </c>
      <c r="BD262" s="219">
        <v>0</v>
      </c>
      <c r="BE262" s="219">
        <v>0</v>
      </c>
    </row>
    <row r="263" ht="20.1" customHeight="1" spans="1:58">
      <c r="A263" s="211">
        <v>256</v>
      </c>
      <c r="B263" s="224" t="s">
        <v>48</v>
      </c>
      <c r="C263" s="224" t="s">
        <v>49</v>
      </c>
      <c r="D263" s="225">
        <v>2022</v>
      </c>
      <c r="E263" s="213" t="s">
        <v>324</v>
      </c>
      <c r="F263" s="212" t="s">
        <v>51</v>
      </c>
      <c r="G263" s="212" t="s">
        <v>51</v>
      </c>
      <c r="H263" s="214">
        <f t="shared" si="38"/>
        <v>4500000</v>
      </c>
      <c r="I263" s="215">
        <f t="shared" si="39"/>
        <v>4500000</v>
      </c>
      <c r="J263" s="216">
        <f t="shared" si="40"/>
        <v>0</v>
      </c>
      <c r="K263" s="217">
        <v>0</v>
      </c>
      <c r="L263" s="216">
        <v>0</v>
      </c>
      <c r="M263" s="218">
        <v>0</v>
      </c>
      <c r="N263" s="217">
        <v>0</v>
      </c>
      <c r="O263" s="216">
        <f t="shared" si="41"/>
        <v>0</v>
      </c>
      <c r="P263" s="215">
        <v>0</v>
      </c>
      <c r="Q263" s="215">
        <v>0</v>
      </c>
      <c r="R263" s="215">
        <v>0</v>
      </c>
      <c r="S263" s="218">
        <v>0</v>
      </c>
      <c r="T263" s="216">
        <f t="shared" si="42"/>
        <v>4500000</v>
      </c>
      <c r="U263" s="217">
        <v>4500000</v>
      </c>
      <c r="V263" s="217">
        <v>0</v>
      </c>
      <c r="W263" s="216">
        <v>0</v>
      </c>
      <c r="X263" s="216">
        <v>0</v>
      </c>
      <c r="Y263" s="219">
        <f t="shared" si="43"/>
        <v>0</v>
      </c>
      <c r="Z263" s="219">
        <v>0</v>
      </c>
      <c r="AA263" s="219">
        <v>0</v>
      </c>
      <c r="AB263" s="219">
        <v>0</v>
      </c>
      <c r="AC263" s="219">
        <v>0</v>
      </c>
      <c r="AD263" s="219">
        <v>0</v>
      </c>
      <c r="AE263" s="219">
        <v>0</v>
      </c>
      <c r="AF263" s="216">
        <v>0</v>
      </c>
      <c r="AG263" s="220">
        <f t="shared" si="44"/>
        <v>3200000</v>
      </c>
      <c r="AH263" s="215">
        <f t="shared" si="45"/>
        <v>3200000</v>
      </c>
      <c r="AI263" s="219">
        <f t="shared" si="46"/>
        <v>0</v>
      </c>
      <c r="AJ263" s="234">
        <v>0</v>
      </c>
      <c r="AK263" s="219">
        <v>0</v>
      </c>
      <c r="AL263" s="219">
        <v>0</v>
      </c>
      <c r="AM263" s="219">
        <v>0</v>
      </c>
      <c r="AN263" s="219">
        <f t="shared" si="47"/>
        <v>0</v>
      </c>
      <c r="AO263" s="219">
        <v>0</v>
      </c>
      <c r="AP263" s="219">
        <v>0</v>
      </c>
      <c r="AQ263" s="219">
        <v>0</v>
      </c>
      <c r="AR263" s="219">
        <v>0</v>
      </c>
      <c r="AS263" s="219">
        <f t="shared" si="48"/>
        <v>3200000</v>
      </c>
      <c r="AT263" s="217">
        <v>3200000</v>
      </c>
      <c r="AU263" s="217">
        <v>0</v>
      </c>
      <c r="AV263" s="217">
        <v>0</v>
      </c>
      <c r="AW263" s="217">
        <v>0</v>
      </c>
      <c r="AX263" s="219">
        <f t="shared" si="49"/>
        <v>0</v>
      </c>
      <c r="AY263" s="219">
        <v>0</v>
      </c>
      <c r="AZ263" s="219">
        <v>0</v>
      </c>
      <c r="BA263" s="219">
        <v>0</v>
      </c>
      <c r="BB263" s="219">
        <v>0</v>
      </c>
      <c r="BC263" s="219">
        <v>0</v>
      </c>
      <c r="BD263" s="219">
        <v>0</v>
      </c>
      <c r="BE263" s="219">
        <v>0</v>
      </c>
    </row>
    <row r="264" ht="20.1" customHeight="1" spans="1:58">
      <c r="A264" s="211">
        <v>257</v>
      </c>
      <c r="B264" s="224" t="s">
        <v>48</v>
      </c>
      <c r="C264" s="224" t="s">
        <v>49</v>
      </c>
      <c r="D264" s="225">
        <v>2022</v>
      </c>
      <c r="E264" s="213" t="s">
        <v>325</v>
      </c>
      <c r="F264" s="212" t="s">
        <v>51</v>
      </c>
      <c r="G264" s="212" t="s">
        <v>51</v>
      </c>
      <c r="H264" s="214">
        <f t="shared" ref="H264:H327" si="50">I264+AF264</f>
        <v>400000</v>
      </c>
      <c r="I264" s="215">
        <f t="shared" ref="I264:I327" si="51">J264+O264+T264+Y264+AC264+AD264+AE264</f>
        <v>400000</v>
      </c>
      <c r="J264" s="216">
        <f t="shared" ref="J264:J327" si="52">K264+L264+M264+N264</f>
        <v>0</v>
      </c>
      <c r="K264" s="217">
        <v>0</v>
      </c>
      <c r="L264" s="216">
        <v>0</v>
      </c>
      <c r="M264" s="218">
        <v>0</v>
      </c>
      <c r="N264" s="217">
        <v>0</v>
      </c>
      <c r="O264" s="216">
        <f t="shared" ref="O264:O327" si="53">P264+Q264+R264+S264</f>
        <v>0</v>
      </c>
      <c r="P264" s="215">
        <v>0</v>
      </c>
      <c r="Q264" s="215">
        <v>0</v>
      </c>
      <c r="R264" s="215">
        <v>0</v>
      </c>
      <c r="S264" s="218">
        <v>0</v>
      </c>
      <c r="T264" s="216">
        <f t="shared" ref="T264:T327" si="54">U264+V264+W264+X264</f>
        <v>400000</v>
      </c>
      <c r="U264" s="217">
        <v>400000</v>
      </c>
      <c r="V264" s="217">
        <v>0</v>
      </c>
      <c r="W264" s="216">
        <v>0</v>
      </c>
      <c r="X264" s="216">
        <v>0</v>
      </c>
      <c r="Y264" s="219">
        <f t="shared" ref="Y264:Y327" si="55">Z264+AA264+AB264</f>
        <v>0</v>
      </c>
      <c r="Z264" s="219">
        <v>0</v>
      </c>
      <c r="AA264" s="219">
        <v>0</v>
      </c>
      <c r="AB264" s="219">
        <v>0</v>
      </c>
      <c r="AC264" s="219">
        <v>0</v>
      </c>
      <c r="AD264" s="219">
        <v>0</v>
      </c>
      <c r="AE264" s="219">
        <v>0</v>
      </c>
      <c r="AF264" s="216">
        <v>0</v>
      </c>
      <c r="AG264" s="220">
        <f t="shared" ref="AG264:AG327" si="56">AH264+BE264</f>
        <v>400000</v>
      </c>
      <c r="AH264" s="215">
        <f t="shared" ref="AH264:AH327" si="57">AI264+AN264+AS264+AX264+BB264+BC264+BD264</f>
        <v>400000</v>
      </c>
      <c r="AI264" s="219">
        <f t="shared" ref="AI264:AI327" si="58">AJ264+AK264+AL264+AM264</f>
        <v>0</v>
      </c>
      <c r="AJ264" s="234">
        <v>0</v>
      </c>
      <c r="AK264" s="219">
        <v>0</v>
      </c>
      <c r="AL264" s="219">
        <v>0</v>
      </c>
      <c r="AM264" s="219">
        <v>0</v>
      </c>
      <c r="AN264" s="219">
        <f t="shared" ref="AN264:AN327" si="59">AO264+AP264+AQ264+AR264</f>
        <v>0</v>
      </c>
      <c r="AO264" s="219">
        <v>0</v>
      </c>
      <c r="AP264" s="219">
        <v>0</v>
      </c>
      <c r="AQ264" s="219">
        <v>0</v>
      </c>
      <c r="AR264" s="219">
        <v>0</v>
      </c>
      <c r="AS264" s="219">
        <f t="shared" ref="AS264:AS327" si="60">AT264+AU264+AV264+AW264</f>
        <v>400000</v>
      </c>
      <c r="AT264" s="219">
        <v>400000</v>
      </c>
      <c r="AU264" s="219">
        <v>0</v>
      </c>
      <c r="AV264" s="219">
        <v>0</v>
      </c>
      <c r="AW264" s="219">
        <v>0</v>
      </c>
      <c r="AX264" s="219">
        <f t="shared" ref="AX264:AX327" si="61">AY264+AZ264+BA264</f>
        <v>0</v>
      </c>
      <c r="AY264" s="219">
        <v>0</v>
      </c>
      <c r="AZ264" s="219">
        <v>0</v>
      </c>
      <c r="BA264" s="219">
        <v>0</v>
      </c>
      <c r="BB264" s="219">
        <v>0</v>
      </c>
      <c r="BC264" s="219">
        <v>0</v>
      </c>
      <c r="BD264" s="219">
        <v>0</v>
      </c>
      <c r="BE264" s="219">
        <v>0</v>
      </c>
    </row>
    <row r="265" ht="20.1" customHeight="1" spans="1:58">
      <c r="A265" s="211">
        <v>258</v>
      </c>
      <c r="B265" s="224" t="s">
        <v>48</v>
      </c>
      <c r="C265" s="224" t="s">
        <v>49</v>
      </c>
      <c r="D265" s="225">
        <v>2022</v>
      </c>
      <c r="E265" s="213" t="s">
        <v>326</v>
      </c>
      <c r="F265" s="212" t="s">
        <v>51</v>
      </c>
      <c r="G265" s="229" t="s">
        <v>51</v>
      </c>
      <c r="H265" s="214">
        <f t="shared" si="50"/>
        <v>4500000</v>
      </c>
      <c r="I265" s="215">
        <f t="shared" si="51"/>
        <v>4500000</v>
      </c>
      <c r="J265" s="216">
        <f t="shared" si="52"/>
        <v>0</v>
      </c>
      <c r="K265" s="217">
        <v>0</v>
      </c>
      <c r="L265" s="216">
        <v>0</v>
      </c>
      <c r="M265" s="218">
        <v>0</v>
      </c>
      <c r="N265" s="217">
        <v>0</v>
      </c>
      <c r="O265" s="216">
        <f t="shared" si="53"/>
        <v>0</v>
      </c>
      <c r="P265" s="215">
        <v>0</v>
      </c>
      <c r="Q265" s="215">
        <v>0</v>
      </c>
      <c r="R265" s="215">
        <v>0</v>
      </c>
      <c r="S265" s="218">
        <v>0</v>
      </c>
      <c r="T265" s="216">
        <f t="shared" si="54"/>
        <v>4500000</v>
      </c>
      <c r="U265" s="217">
        <v>0</v>
      </c>
      <c r="V265" s="217">
        <v>0</v>
      </c>
      <c r="W265" s="217">
        <v>0</v>
      </c>
      <c r="X265" s="217">
        <v>4500000</v>
      </c>
      <c r="Y265" s="219">
        <f t="shared" si="55"/>
        <v>0</v>
      </c>
      <c r="Z265" s="219">
        <v>0</v>
      </c>
      <c r="AA265" s="219">
        <v>0</v>
      </c>
      <c r="AB265" s="219">
        <v>0</v>
      </c>
      <c r="AC265" s="219">
        <v>0</v>
      </c>
      <c r="AD265" s="219">
        <v>0</v>
      </c>
      <c r="AE265" s="219">
        <v>0</v>
      </c>
      <c r="AF265" s="216">
        <v>0</v>
      </c>
      <c r="AG265" s="220">
        <f t="shared" si="56"/>
        <v>4500000</v>
      </c>
      <c r="AH265" s="215">
        <f t="shared" si="57"/>
        <v>4500000</v>
      </c>
      <c r="AI265" s="219">
        <f t="shared" si="58"/>
        <v>0</v>
      </c>
      <c r="AJ265" s="234">
        <v>0</v>
      </c>
      <c r="AK265" s="219">
        <v>0</v>
      </c>
      <c r="AL265" s="219">
        <v>0</v>
      </c>
      <c r="AM265" s="219">
        <v>0</v>
      </c>
      <c r="AN265" s="219">
        <f t="shared" si="59"/>
        <v>0</v>
      </c>
      <c r="AO265" s="219">
        <v>0</v>
      </c>
      <c r="AP265" s="219">
        <v>0</v>
      </c>
      <c r="AQ265" s="219">
        <v>0</v>
      </c>
      <c r="AR265" s="219">
        <v>0</v>
      </c>
      <c r="AS265" s="219">
        <f t="shared" si="60"/>
        <v>4500000</v>
      </c>
      <c r="AT265" s="219">
        <v>0</v>
      </c>
      <c r="AU265" s="219">
        <v>0</v>
      </c>
      <c r="AV265" s="219">
        <v>0</v>
      </c>
      <c r="AW265" s="219">
        <v>4500000</v>
      </c>
      <c r="AX265" s="219">
        <f t="shared" si="61"/>
        <v>0</v>
      </c>
      <c r="AY265" s="219">
        <v>0</v>
      </c>
      <c r="AZ265" s="219">
        <v>0</v>
      </c>
      <c r="BA265" s="219">
        <v>0</v>
      </c>
      <c r="BB265" s="219">
        <v>0</v>
      </c>
      <c r="BC265" s="219">
        <v>0</v>
      </c>
      <c r="BD265" s="219">
        <v>0</v>
      </c>
      <c r="BE265" s="219">
        <v>0</v>
      </c>
    </row>
    <row r="266" ht="20.1" customHeight="1" spans="1:58">
      <c r="A266" s="211">
        <v>259</v>
      </c>
      <c r="B266" s="224" t="s">
        <v>48</v>
      </c>
      <c r="C266" s="224" t="s">
        <v>49</v>
      </c>
      <c r="D266" s="225">
        <v>2022</v>
      </c>
      <c r="E266" s="213" t="s">
        <v>327</v>
      </c>
      <c r="F266" s="212" t="s">
        <v>51</v>
      </c>
      <c r="G266" s="212" t="s">
        <v>51</v>
      </c>
      <c r="H266" s="214">
        <f t="shared" si="50"/>
        <v>800000</v>
      </c>
      <c r="I266" s="215">
        <f t="shared" si="51"/>
        <v>800000</v>
      </c>
      <c r="J266" s="216">
        <f t="shared" si="52"/>
        <v>0</v>
      </c>
      <c r="K266" s="217">
        <v>0</v>
      </c>
      <c r="L266" s="216">
        <v>0</v>
      </c>
      <c r="M266" s="218">
        <v>0</v>
      </c>
      <c r="N266" s="217">
        <v>0</v>
      </c>
      <c r="O266" s="216">
        <f t="shared" si="53"/>
        <v>0</v>
      </c>
      <c r="P266" s="215">
        <v>0</v>
      </c>
      <c r="Q266" s="215">
        <v>0</v>
      </c>
      <c r="R266" s="215">
        <v>0</v>
      </c>
      <c r="S266" s="218">
        <v>0</v>
      </c>
      <c r="T266" s="216">
        <f t="shared" si="54"/>
        <v>800000</v>
      </c>
      <c r="U266" s="217">
        <v>800000</v>
      </c>
      <c r="V266" s="217">
        <v>0</v>
      </c>
      <c r="W266" s="216">
        <v>0</v>
      </c>
      <c r="X266" s="216">
        <v>0</v>
      </c>
      <c r="Y266" s="219">
        <f t="shared" si="55"/>
        <v>0</v>
      </c>
      <c r="Z266" s="219">
        <v>0</v>
      </c>
      <c r="AA266" s="219">
        <v>0</v>
      </c>
      <c r="AB266" s="219">
        <v>0</v>
      </c>
      <c r="AC266" s="219">
        <v>0</v>
      </c>
      <c r="AD266" s="219">
        <v>0</v>
      </c>
      <c r="AE266" s="219">
        <v>0</v>
      </c>
      <c r="AF266" s="216">
        <v>0</v>
      </c>
      <c r="AG266" s="220">
        <f t="shared" si="56"/>
        <v>800000</v>
      </c>
      <c r="AH266" s="215">
        <f t="shared" si="57"/>
        <v>800000</v>
      </c>
      <c r="AI266" s="219">
        <f t="shared" si="58"/>
        <v>0</v>
      </c>
      <c r="AJ266" s="234">
        <v>0</v>
      </c>
      <c r="AK266" s="219">
        <v>0</v>
      </c>
      <c r="AL266" s="219">
        <v>0</v>
      </c>
      <c r="AM266" s="219">
        <v>0</v>
      </c>
      <c r="AN266" s="219">
        <f t="shared" si="59"/>
        <v>0</v>
      </c>
      <c r="AO266" s="219">
        <v>0</v>
      </c>
      <c r="AP266" s="219">
        <v>0</v>
      </c>
      <c r="AQ266" s="219">
        <v>0</v>
      </c>
      <c r="AR266" s="219">
        <v>0</v>
      </c>
      <c r="AS266" s="219">
        <f t="shared" si="60"/>
        <v>800000</v>
      </c>
      <c r="AT266" s="217">
        <v>800000</v>
      </c>
      <c r="AU266" s="217">
        <v>0</v>
      </c>
      <c r="AV266" s="217">
        <v>0</v>
      </c>
      <c r="AW266" s="217">
        <v>0</v>
      </c>
      <c r="AX266" s="219">
        <f t="shared" si="61"/>
        <v>0</v>
      </c>
      <c r="AY266" s="219">
        <v>0</v>
      </c>
      <c r="AZ266" s="219">
        <v>0</v>
      </c>
      <c r="BA266" s="219">
        <v>0</v>
      </c>
      <c r="BB266" s="219">
        <v>0</v>
      </c>
      <c r="BC266" s="219">
        <v>0</v>
      </c>
      <c r="BD266" s="219">
        <v>0</v>
      </c>
      <c r="BE266" s="219">
        <v>0</v>
      </c>
    </row>
    <row r="267" ht="20.1" customHeight="1" spans="1:58">
      <c r="A267" s="211">
        <v>260</v>
      </c>
      <c r="B267" s="224" t="s">
        <v>48</v>
      </c>
      <c r="C267" s="224" t="s">
        <v>49</v>
      </c>
      <c r="D267" s="225">
        <v>2022</v>
      </c>
      <c r="E267" s="255" t="s">
        <v>328</v>
      </c>
      <c r="F267" s="212" t="s">
        <v>51</v>
      </c>
      <c r="G267" s="212" t="s">
        <v>51</v>
      </c>
      <c r="H267" s="214">
        <f t="shared" si="50"/>
        <v>3382400</v>
      </c>
      <c r="I267" s="215">
        <f t="shared" si="51"/>
        <v>3382400</v>
      </c>
      <c r="J267" s="216">
        <f t="shared" si="52"/>
        <v>0</v>
      </c>
      <c r="K267" s="217">
        <v>0</v>
      </c>
      <c r="L267" s="216">
        <v>0</v>
      </c>
      <c r="M267" s="218">
        <v>0</v>
      </c>
      <c r="N267" s="217">
        <v>0</v>
      </c>
      <c r="O267" s="216">
        <f t="shared" si="53"/>
        <v>0</v>
      </c>
      <c r="P267" s="215">
        <v>0</v>
      </c>
      <c r="Q267" s="215">
        <v>0</v>
      </c>
      <c r="R267" s="215">
        <v>0</v>
      </c>
      <c r="S267" s="218">
        <v>0</v>
      </c>
      <c r="T267" s="216">
        <f t="shared" si="54"/>
        <v>3382400</v>
      </c>
      <c r="U267" s="217">
        <v>3018000</v>
      </c>
      <c r="V267" s="217">
        <v>0</v>
      </c>
      <c r="W267" s="216">
        <v>0</v>
      </c>
      <c r="X267" s="216">
        <v>364400</v>
      </c>
      <c r="Y267" s="219">
        <f t="shared" si="55"/>
        <v>0</v>
      </c>
      <c r="Z267" s="219">
        <v>0</v>
      </c>
      <c r="AA267" s="219">
        <v>0</v>
      </c>
      <c r="AB267" s="219">
        <v>0</v>
      </c>
      <c r="AC267" s="219">
        <v>0</v>
      </c>
      <c r="AD267" s="219">
        <v>0</v>
      </c>
      <c r="AE267" s="219">
        <v>0</v>
      </c>
      <c r="AF267" s="216">
        <v>0</v>
      </c>
      <c r="AG267" s="220">
        <f t="shared" si="56"/>
        <v>3295293.21</v>
      </c>
      <c r="AH267" s="215">
        <f t="shared" si="57"/>
        <v>3295293.21</v>
      </c>
      <c r="AI267" s="219">
        <f t="shared" si="58"/>
        <v>0</v>
      </c>
      <c r="AJ267" s="234">
        <v>0</v>
      </c>
      <c r="AK267" s="219">
        <v>0</v>
      </c>
      <c r="AL267" s="219">
        <v>0</v>
      </c>
      <c r="AM267" s="219">
        <v>0</v>
      </c>
      <c r="AN267" s="219">
        <f t="shared" si="59"/>
        <v>0</v>
      </c>
      <c r="AO267" s="219">
        <v>0</v>
      </c>
      <c r="AP267" s="219">
        <v>0</v>
      </c>
      <c r="AQ267" s="219">
        <v>0</v>
      </c>
      <c r="AR267" s="219">
        <v>0</v>
      </c>
      <c r="AS267" s="219">
        <f t="shared" si="60"/>
        <v>3295293.21</v>
      </c>
      <c r="AT267" s="217">
        <v>3018000</v>
      </c>
      <c r="AU267" s="217">
        <v>0</v>
      </c>
      <c r="AV267" s="217">
        <v>0</v>
      </c>
      <c r="AW267" s="217">
        <v>277293.21</v>
      </c>
      <c r="AX267" s="219">
        <f t="shared" si="61"/>
        <v>0</v>
      </c>
      <c r="AY267" s="219">
        <v>0</v>
      </c>
      <c r="AZ267" s="219">
        <v>0</v>
      </c>
      <c r="BA267" s="219">
        <v>0</v>
      </c>
      <c r="BB267" s="219">
        <v>0</v>
      </c>
      <c r="BC267" s="219">
        <v>0</v>
      </c>
      <c r="BD267" s="219">
        <v>0</v>
      </c>
      <c r="BE267" s="219">
        <v>0</v>
      </c>
    </row>
    <row r="268" ht="20.1" customHeight="1" spans="1:58">
      <c r="A268" s="211">
        <v>261</v>
      </c>
      <c r="B268" s="224" t="s">
        <v>48</v>
      </c>
      <c r="C268" s="224" t="s">
        <v>49</v>
      </c>
      <c r="D268" s="225">
        <v>2022</v>
      </c>
      <c r="E268" s="255" t="s">
        <v>329</v>
      </c>
      <c r="F268" s="212" t="s">
        <v>51</v>
      </c>
      <c r="G268" s="212" t="s">
        <v>51</v>
      </c>
      <c r="H268" s="214">
        <f t="shared" si="50"/>
        <v>3262500</v>
      </c>
      <c r="I268" s="215">
        <f t="shared" si="51"/>
        <v>3262500</v>
      </c>
      <c r="J268" s="216">
        <f t="shared" si="52"/>
        <v>0</v>
      </c>
      <c r="K268" s="217">
        <v>0</v>
      </c>
      <c r="L268" s="216">
        <v>0</v>
      </c>
      <c r="M268" s="218">
        <v>0</v>
      </c>
      <c r="N268" s="217">
        <v>0</v>
      </c>
      <c r="O268" s="216">
        <f t="shared" si="53"/>
        <v>0</v>
      </c>
      <c r="P268" s="215">
        <v>0</v>
      </c>
      <c r="Q268" s="215">
        <v>0</v>
      </c>
      <c r="R268" s="215">
        <v>0</v>
      </c>
      <c r="S268" s="218">
        <v>0</v>
      </c>
      <c r="T268" s="216">
        <f t="shared" si="54"/>
        <v>3262500</v>
      </c>
      <c r="U268" s="217">
        <v>3262500</v>
      </c>
      <c r="V268" s="217">
        <v>0</v>
      </c>
      <c r="W268" s="216">
        <v>0</v>
      </c>
      <c r="X268" s="216">
        <v>0</v>
      </c>
      <c r="Y268" s="219">
        <f t="shared" si="55"/>
        <v>0</v>
      </c>
      <c r="Z268" s="219">
        <v>0</v>
      </c>
      <c r="AA268" s="219">
        <v>0</v>
      </c>
      <c r="AB268" s="219">
        <v>0</v>
      </c>
      <c r="AC268" s="219">
        <v>0</v>
      </c>
      <c r="AD268" s="219">
        <v>0</v>
      </c>
      <c r="AE268" s="219">
        <v>0</v>
      </c>
      <c r="AF268" s="216">
        <v>0</v>
      </c>
      <c r="AG268" s="220">
        <f t="shared" si="56"/>
        <v>3245356.2</v>
      </c>
      <c r="AH268" s="215">
        <f t="shared" si="57"/>
        <v>3245356.2</v>
      </c>
      <c r="AI268" s="219">
        <f t="shared" si="58"/>
        <v>0</v>
      </c>
      <c r="AJ268" s="234">
        <v>0</v>
      </c>
      <c r="AK268" s="219">
        <v>0</v>
      </c>
      <c r="AL268" s="219">
        <v>0</v>
      </c>
      <c r="AM268" s="219">
        <v>0</v>
      </c>
      <c r="AN268" s="219">
        <f t="shared" si="59"/>
        <v>0</v>
      </c>
      <c r="AO268" s="219">
        <v>0</v>
      </c>
      <c r="AP268" s="219">
        <v>0</v>
      </c>
      <c r="AQ268" s="219">
        <v>0</v>
      </c>
      <c r="AR268" s="219">
        <v>0</v>
      </c>
      <c r="AS268" s="219">
        <f t="shared" si="60"/>
        <v>3245356.2</v>
      </c>
      <c r="AT268" s="217">
        <v>3245356.2</v>
      </c>
      <c r="AU268" s="217">
        <v>0</v>
      </c>
      <c r="AV268" s="217">
        <v>0</v>
      </c>
      <c r="AW268" s="217">
        <v>0</v>
      </c>
      <c r="AX268" s="219">
        <f t="shared" si="61"/>
        <v>0</v>
      </c>
      <c r="AY268" s="219">
        <v>0</v>
      </c>
      <c r="AZ268" s="219">
        <v>0</v>
      </c>
      <c r="BA268" s="219">
        <v>0</v>
      </c>
      <c r="BB268" s="219">
        <v>0</v>
      </c>
      <c r="BC268" s="219">
        <v>0</v>
      </c>
      <c r="BD268" s="219">
        <v>0</v>
      </c>
      <c r="BE268" s="219">
        <v>0</v>
      </c>
    </row>
    <row r="269" ht="20.1" customHeight="1" spans="1:58">
      <c r="A269" s="211">
        <v>262</v>
      </c>
      <c r="B269" s="224" t="s">
        <v>48</v>
      </c>
      <c r="C269" s="224" t="s">
        <v>49</v>
      </c>
      <c r="D269" s="225">
        <v>2022</v>
      </c>
      <c r="E269" s="213" t="s">
        <v>330</v>
      </c>
      <c r="F269" s="212" t="s">
        <v>51</v>
      </c>
      <c r="G269" s="212" t="s">
        <v>51</v>
      </c>
      <c r="H269" s="214">
        <f t="shared" si="50"/>
        <v>3954600</v>
      </c>
      <c r="I269" s="215">
        <f t="shared" si="51"/>
        <v>3954600</v>
      </c>
      <c r="J269" s="216">
        <f t="shared" si="52"/>
        <v>0</v>
      </c>
      <c r="K269" s="217">
        <v>0</v>
      </c>
      <c r="L269" s="216">
        <v>0</v>
      </c>
      <c r="M269" s="218">
        <v>0</v>
      </c>
      <c r="N269" s="217">
        <v>0</v>
      </c>
      <c r="O269" s="216">
        <f t="shared" si="53"/>
        <v>0</v>
      </c>
      <c r="P269" s="215">
        <v>0</v>
      </c>
      <c r="Q269" s="215">
        <v>0</v>
      </c>
      <c r="R269" s="215">
        <v>0</v>
      </c>
      <c r="S269" s="218">
        <v>0</v>
      </c>
      <c r="T269" s="216">
        <f t="shared" si="54"/>
        <v>3954600</v>
      </c>
      <c r="U269" s="217">
        <v>3600000</v>
      </c>
      <c r="V269" s="217">
        <v>0</v>
      </c>
      <c r="W269" s="216">
        <v>0</v>
      </c>
      <c r="X269" s="216">
        <v>354600</v>
      </c>
      <c r="Y269" s="219">
        <f t="shared" si="55"/>
        <v>0</v>
      </c>
      <c r="Z269" s="219">
        <v>0</v>
      </c>
      <c r="AA269" s="219">
        <v>0</v>
      </c>
      <c r="AB269" s="219">
        <v>0</v>
      </c>
      <c r="AC269" s="219">
        <v>0</v>
      </c>
      <c r="AD269" s="219">
        <v>0</v>
      </c>
      <c r="AE269" s="219">
        <v>0</v>
      </c>
      <c r="AF269" s="216">
        <v>0</v>
      </c>
      <c r="AG269" s="220">
        <f t="shared" si="56"/>
        <v>3954600</v>
      </c>
      <c r="AH269" s="215">
        <f t="shared" si="57"/>
        <v>3954600</v>
      </c>
      <c r="AI269" s="219">
        <f t="shared" si="58"/>
        <v>0</v>
      </c>
      <c r="AJ269" s="234">
        <v>0</v>
      </c>
      <c r="AK269" s="219">
        <v>0</v>
      </c>
      <c r="AL269" s="219">
        <v>0</v>
      </c>
      <c r="AM269" s="219">
        <v>0</v>
      </c>
      <c r="AN269" s="219">
        <f t="shared" si="59"/>
        <v>0</v>
      </c>
      <c r="AO269" s="219">
        <v>0</v>
      </c>
      <c r="AP269" s="219">
        <v>0</v>
      </c>
      <c r="AQ269" s="219">
        <v>0</v>
      </c>
      <c r="AR269" s="219">
        <v>0</v>
      </c>
      <c r="AS269" s="219">
        <f t="shared" si="60"/>
        <v>3954600</v>
      </c>
      <c r="AT269" s="217">
        <v>3600000</v>
      </c>
      <c r="AU269" s="217">
        <v>0</v>
      </c>
      <c r="AV269" s="217">
        <v>0</v>
      </c>
      <c r="AW269" s="217">
        <v>354600</v>
      </c>
      <c r="AX269" s="219">
        <f t="shared" si="61"/>
        <v>0</v>
      </c>
      <c r="AY269" s="219">
        <v>0</v>
      </c>
      <c r="AZ269" s="219">
        <v>0</v>
      </c>
      <c r="BA269" s="219">
        <v>0</v>
      </c>
      <c r="BB269" s="219">
        <v>0</v>
      </c>
      <c r="BC269" s="219">
        <v>0</v>
      </c>
      <c r="BD269" s="219">
        <v>0</v>
      </c>
      <c r="BE269" s="219">
        <v>0</v>
      </c>
    </row>
    <row r="270" ht="20.1" customHeight="1" spans="1:58">
      <c r="A270" s="211">
        <v>263</v>
      </c>
      <c r="B270" s="224" t="s">
        <v>48</v>
      </c>
      <c r="C270" s="224" t="s">
        <v>49</v>
      </c>
      <c r="D270" s="225">
        <v>2022</v>
      </c>
      <c r="E270" s="213" t="s">
        <v>331</v>
      </c>
      <c r="F270" s="212" t="s">
        <v>51</v>
      </c>
      <c r="G270" s="212" t="s">
        <v>51</v>
      </c>
      <c r="H270" s="214">
        <f t="shared" si="50"/>
        <v>789006.3</v>
      </c>
      <c r="I270" s="215">
        <f t="shared" si="51"/>
        <v>789006.3</v>
      </c>
      <c r="J270" s="216">
        <f t="shared" si="52"/>
        <v>0</v>
      </c>
      <c r="K270" s="217">
        <v>0</v>
      </c>
      <c r="L270" s="216">
        <v>0</v>
      </c>
      <c r="M270" s="218">
        <v>0</v>
      </c>
      <c r="N270" s="217">
        <v>0</v>
      </c>
      <c r="O270" s="216">
        <f t="shared" si="53"/>
        <v>0</v>
      </c>
      <c r="P270" s="215">
        <v>0</v>
      </c>
      <c r="Q270" s="215">
        <v>0</v>
      </c>
      <c r="R270" s="215">
        <v>0</v>
      </c>
      <c r="S270" s="218">
        <v>0</v>
      </c>
      <c r="T270" s="216">
        <f t="shared" si="54"/>
        <v>789006.3</v>
      </c>
      <c r="U270" s="217">
        <v>789006.3</v>
      </c>
      <c r="V270" s="217">
        <v>0</v>
      </c>
      <c r="W270" s="216">
        <v>0</v>
      </c>
      <c r="X270" s="216">
        <v>0</v>
      </c>
      <c r="Y270" s="219">
        <f t="shared" si="55"/>
        <v>0</v>
      </c>
      <c r="Z270" s="219">
        <v>0</v>
      </c>
      <c r="AA270" s="219">
        <v>0</v>
      </c>
      <c r="AB270" s="219">
        <v>0</v>
      </c>
      <c r="AC270" s="219">
        <v>0</v>
      </c>
      <c r="AD270" s="219">
        <v>0</v>
      </c>
      <c r="AE270" s="219">
        <v>0</v>
      </c>
      <c r="AF270" s="216">
        <v>0</v>
      </c>
      <c r="AG270" s="220">
        <f t="shared" si="56"/>
        <v>789006.3</v>
      </c>
      <c r="AH270" s="215">
        <f t="shared" si="57"/>
        <v>789006.3</v>
      </c>
      <c r="AI270" s="219">
        <f t="shared" si="58"/>
        <v>0</v>
      </c>
      <c r="AJ270" s="234">
        <v>0</v>
      </c>
      <c r="AK270" s="219">
        <v>0</v>
      </c>
      <c r="AL270" s="219">
        <v>0</v>
      </c>
      <c r="AM270" s="219">
        <v>0</v>
      </c>
      <c r="AN270" s="219">
        <f t="shared" si="59"/>
        <v>0</v>
      </c>
      <c r="AO270" s="219">
        <v>0</v>
      </c>
      <c r="AP270" s="219">
        <v>0</v>
      </c>
      <c r="AQ270" s="219">
        <v>0</v>
      </c>
      <c r="AR270" s="219">
        <v>0</v>
      </c>
      <c r="AS270" s="219">
        <f t="shared" si="60"/>
        <v>789006.3</v>
      </c>
      <c r="AT270" s="217">
        <v>789006.3</v>
      </c>
      <c r="AU270" s="217">
        <v>0</v>
      </c>
      <c r="AV270" s="217">
        <v>0</v>
      </c>
      <c r="AW270" s="217">
        <v>0</v>
      </c>
      <c r="AX270" s="219">
        <f t="shared" si="61"/>
        <v>0</v>
      </c>
      <c r="AY270" s="219">
        <v>0</v>
      </c>
      <c r="AZ270" s="219">
        <v>0</v>
      </c>
      <c r="BA270" s="219">
        <v>0</v>
      </c>
      <c r="BB270" s="219">
        <v>0</v>
      </c>
      <c r="BC270" s="219">
        <v>0</v>
      </c>
      <c r="BD270" s="219">
        <v>0</v>
      </c>
      <c r="BE270" s="219">
        <v>0</v>
      </c>
    </row>
    <row r="271" ht="20.1" customHeight="1" spans="1:58">
      <c r="A271" s="211">
        <v>264</v>
      </c>
      <c r="B271" s="224" t="s">
        <v>48</v>
      </c>
      <c r="C271" s="224" t="s">
        <v>49</v>
      </c>
      <c r="D271" s="225">
        <v>2022</v>
      </c>
      <c r="E271" s="213" t="s">
        <v>332</v>
      </c>
      <c r="F271" s="212" t="s">
        <v>51</v>
      </c>
      <c r="G271" s="212" t="s">
        <v>51</v>
      </c>
      <c r="H271" s="214">
        <f t="shared" si="50"/>
        <v>1500000</v>
      </c>
      <c r="I271" s="215">
        <f t="shared" si="51"/>
        <v>1500000</v>
      </c>
      <c r="J271" s="216">
        <f t="shared" si="52"/>
        <v>0</v>
      </c>
      <c r="K271" s="217">
        <v>0</v>
      </c>
      <c r="L271" s="216">
        <v>0</v>
      </c>
      <c r="M271" s="218">
        <v>0</v>
      </c>
      <c r="N271" s="217">
        <v>0</v>
      </c>
      <c r="O271" s="216">
        <f t="shared" si="53"/>
        <v>0</v>
      </c>
      <c r="P271" s="215">
        <v>0</v>
      </c>
      <c r="Q271" s="215">
        <v>0</v>
      </c>
      <c r="R271" s="215">
        <v>0</v>
      </c>
      <c r="S271" s="218">
        <v>0</v>
      </c>
      <c r="T271" s="216">
        <f t="shared" si="54"/>
        <v>1500000</v>
      </c>
      <c r="U271" s="217">
        <v>1500000</v>
      </c>
      <c r="V271" s="217">
        <v>0</v>
      </c>
      <c r="W271" s="216">
        <v>0</v>
      </c>
      <c r="X271" s="216">
        <v>0</v>
      </c>
      <c r="Y271" s="219">
        <f t="shared" si="55"/>
        <v>0</v>
      </c>
      <c r="Z271" s="219">
        <v>0</v>
      </c>
      <c r="AA271" s="219">
        <v>0</v>
      </c>
      <c r="AB271" s="219">
        <v>0</v>
      </c>
      <c r="AC271" s="219">
        <v>0</v>
      </c>
      <c r="AD271" s="219">
        <v>0</v>
      </c>
      <c r="AE271" s="219">
        <v>0</v>
      </c>
      <c r="AF271" s="216">
        <v>0</v>
      </c>
      <c r="AG271" s="220">
        <f t="shared" si="56"/>
        <v>1500000</v>
      </c>
      <c r="AH271" s="215">
        <f t="shared" si="57"/>
        <v>1500000</v>
      </c>
      <c r="AI271" s="219">
        <f t="shared" si="58"/>
        <v>0</v>
      </c>
      <c r="AJ271" s="234">
        <v>0</v>
      </c>
      <c r="AK271" s="219">
        <v>0</v>
      </c>
      <c r="AL271" s="219">
        <v>0</v>
      </c>
      <c r="AM271" s="219">
        <v>0</v>
      </c>
      <c r="AN271" s="219">
        <f t="shared" si="59"/>
        <v>0</v>
      </c>
      <c r="AO271" s="219">
        <v>0</v>
      </c>
      <c r="AP271" s="219">
        <v>0</v>
      </c>
      <c r="AQ271" s="219">
        <v>0</v>
      </c>
      <c r="AR271" s="219">
        <v>0</v>
      </c>
      <c r="AS271" s="219">
        <f t="shared" si="60"/>
        <v>1500000</v>
      </c>
      <c r="AT271" s="217">
        <v>1500000</v>
      </c>
      <c r="AU271" s="217">
        <v>0</v>
      </c>
      <c r="AV271" s="217">
        <v>0</v>
      </c>
      <c r="AW271" s="217">
        <v>0</v>
      </c>
      <c r="AX271" s="219">
        <f t="shared" si="61"/>
        <v>0</v>
      </c>
      <c r="AY271" s="219">
        <v>0</v>
      </c>
      <c r="AZ271" s="219">
        <v>0</v>
      </c>
      <c r="BA271" s="219">
        <v>0</v>
      </c>
      <c r="BB271" s="219">
        <v>0</v>
      </c>
      <c r="BC271" s="219">
        <v>0</v>
      </c>
      <c r="BD271" s="219">
        <v>0</v>
      </c>
      <c r="BE271" s="219">
        <v>0</v>
      </c>
    </row>
    <row r="272" ht="20.1" customHeight="1" spans="1:58">
      <c r="A272" s="211">
        <v>265</v>
      </c>
      <c r="B272" s="224" t="s">
        <v>48</v>
      </c>
      <c r="C272" s="224" t="s">
        <v>49</v>
      </c>
      <c r="D272" s="225">
        <v>2022</v>
      </c>
      <c r="E272" s="213" t="s">
        <v>333</v>
      </c>
      <c r="F272" s="212" t="s">
        <v>51</v>
      </c>
      <c r="G272" s="212" t="s">
        <v>51</v>
      </c>
      <c r="H272" s="214">
        <f t="shared" si="50"/>
        <v>9718800</v>
      </c>
      <c r="I272" s="215">
        <f t="shared" si="51"/>
        <v>9718800</v>
      </c>
      <c r="J272" s="216">
        <f t="shared" si="52"/>
        <v>0</v>
      </c>
      <c r="K272" s="217">
        <v>0</v>
      </c>
      <c r="L272" s="216">
        <v>0</v>
      </c>
      <c r="M272" s="218">
        <v>0</v>
      </c>
      <c r="N272" s="217">
        <v>0</v>
      </c>
      <c r="O272" s="216">
        <f t="shared" si="53"/>
        <v>0</v>
      </c>
      <c r="P272" s="215">
        <v>0</v>
      </c>
      <c r="Q272" s="215">
        <v>0</v>
      </c>
      <c r="R272" s="215">
        <v>0</v>
      </c>
      <c r="S272" s="218">
        <v>0</v>
      </c>
      <c r="T272" s="216">
        <f t="shared" si="54"/>
        <v>9718800</v>
      </c>
      <c r="U272" s="217">
        <v>0</v>
      </c>
      <c r="V272" s="217">
        <v>9718800</v>
      </c>
      <c r="W272" s="216">
        <v>0</v>
      </c>
      <c r="X272" s="216">
        <v>0</v>
      </c>
      <c r="Y272" s="219">
        <f t="shared" si="55"/>
        <v>0</v>
      </c>
      <c r="Z272" s="219">
        <v>0</v>
      </c>
      <c r="AA272" s="219">
        <v>0</v>
      </c>
      <c r="AB272" s="219">
        <v>0</v>
      </c>
      <c r="AC272" s="219">
        <v>0</v>
      </c>
      <c r="AD272" s="219">
        <v>0</v>
      </c>
      <c r="AE272" s="219">
        <v>0</v>
      </c>
      <c r="AF272" s="216">
        <v>0</v>
      </c>
      <c r="AG272" s="220">
        <f t="shared" si="56"/>
        <v>9718781.13</v>
      </c>
      <c r="AH272" s="215">
        <f t="shared" si="57"/>
        <v>9718781.13</v>
      </c>
      <c r="AI272" s="219">
        <f t="shared" si="58"/>
        <v>0</v>
      </c>
      <c r="AJ272" s="234">
        <v>0</v>
      </c>
      <c r="AK272" s="219">
        <v>0</v>
      </c>
      <c r="AL272" s="219">
        <v>0</v>
      </c>
      <c r="AM272" s="219">
        <v>0</v>
      </c>
      <c r="AN272" s="219">
        <f t="shared" si="59"/>
        <v>0</v>
      </c>
      <c r="AO272" s="219">
        <v>0</v>
      </c>
      <c r="AP272" s="219">
        <v>0</v>
      </c>
      <c r="AQ272" s="219">
        <v>0</v>
      </c>
      <c r="AR272" s="219">
        <v>0</v>
      </c>
      <c r="AS272" s="219">
        <f t="shared" si="60"/>
        <v>9718781.13</v>
      </c>
      <c r="AT272" s="217">
        <v>0</v>
      </c>
      <c r="AU272" s="217">
        <v>9718781.13</v>
      </c>
      <c r="AV272" s="217">
        <v>0</v>
      </c>
      <c r="AW272" s="217">
        <v>0</v>
      </c>
      <c r="AX272" s="219">
        <f t="shared" si="61"/>
        <v>0</v>
      </c>
      <c r="AY272" s="219">
        <v>0</v>
      </c>
      <c r="AZ272" s="219">
        <v>0</v>
      </c>
      <c r="BA272" s="219">
        <v>0</v>
      </c>
      <c r="BB272" s="219">
        <v>0</v>
      </c>
      <c r="BC272" s="219">
        <v>0</v>
      </c>
      <c r="BD272" s="219">
        <v>0</v>
      </c>
      <c r="BE272" s="219">
        <v>0</v>
      </c>
    </row>
    <row r="273" ht="20.1" customHeight="1" spans="1:58">
      <c r="A273" s="211">
        <v>266</v>
      </c>
      <c r="B273" s="224" t="s">
        <v>48</v>
      </c>
      <c r="C273" s="224" t="s">
        <v>49</v>
      </c>
      <c r="D273" s="225">
        <v>2022</v>
      </c>
      <c r="E273" s="213" t="s">
        <v>334</v>
      </c>
      <c r="F273" s="212" t="s">
        <v>51</v>
      </c>
      <c r="G273" s="212" t="s">
        <v>51</v>
      </c>
      <c r="H273" s="214">
        <f t="shared" si="50"/>
        <v>12243000</v>
      </c>
      <c r="I273" s="215">
        <f t="shared" si="51"/>
        <v>12243000</v>
      </c>
      <c r="J273" s="216">
        <f t="shared" si="52"/>
        <v>0</v>
      </c>
      <c r="K273" s="217">
        <v>0</v>
      </c>
      <c r="L273" s="216">
        <v>0</v>
      </c>
      <c r="M273" s="218">
        <v>0</v>
      </c>
      <c r="N273" s="217">
        <v>0</v>
      </c>
      <c r="O273" s="216">
        <f t="shared" si="53"/>
        <v>0</v>
      </c>
      <c r="P273" s="215">
        <v>0</v>
      </c>
      <c r="Q273" s="215">
        <v>0</v>
      </c>
      <c r="R273" s="215">
        <v>0</v>
      </c>
      <c r="S273" s="218">
        <v>0</v>
      </c>
      <c r="T273" s="216">
        <f t="shared" si="54"/>
        <v>12243000</v>
      </c>
      <c r="U273" s="216">
        <v>12243000</v>
      </c>
      <c r="V273" s="217">
        <v>0</v>
      </c>
      <c r="W273" s="216">
        <v>0</v>
      </c>
      <c r="X273" s="216">
        <v>0</v>
      </c>
      <c r="Y273" s="219">
        <f t="shared" si="55"/>
        <v>0</v>
      </c>
      <c r="Z273" s="219">
        <v>0</v>
      </c>
      <c r="AA273" s="219">
        <v>0</v>
      </c>
      <c r="AB273" s="219">
        <v>0</v>
      </c>
      <c r="AC273" s="219">
        <v>0</v>
      </c>
      <c r="AD273" s="219">
        <v>0</v>
      </c>
      <c r="AE273" s="219">
        <v>0</v>
      </c>
      <c r="AF273" s="216">
        <v>0</v>
      </c>
      <c r="AG273" s="220">
        <f t="shared" si="56"/>
        <v>12243000</v>
      </c>
      <c r="AH273" s="215">
        <f t="shared" si="57"/>
        <v>12243000</v>
      </c>
      <c r="AI273" s="219">
        <f t="shared" si="58"/>
        <v>0</v>
      </c>
      <c r="AJ273" s="234">
        <v>0</v>
      </c>
      <c r="AK273" s="219">
        <v>0</v>
      </c>
      <c r="AL273" s="219">
        <v>0</v>
      </c>
      <c r="AM273" s="219">
        <v>0</v>
      </c>
      <c r="AN273" s="219">
        <f t="shared" si="59"/>
        <v>0</v>
      </c>
      <c r="AO273" s="219">
        <v>0</v>
      </c>
      <c r="AP273" s="219">
        <v>0</v>
      </c>
      <c r="AQ273" s="219">
        <v>0</v>
      </c>
      <c r="AR273" s="219">
        <v>0</v>
      </c>
      <c r="AS273" s="219">
        <f t="shared" si="60"/>
        <v>12243000</v>
      </c>
      <c r="AT273" s="217">
        <v>12243000</v>
      </c>
      <c r="AU273" s="217">
        <v>0</v>
      </c>
      <c r="AV273" s="217">
        <v>0</v>
      </c>
      <c r="AW273" s="217">
        <v>0</v>
      </c>
      <c r="AX273" s="219">
        <f t="shared" si="61"/>
        <v>0</v>
      </c>
      <c r="AY273" s="219">
        <v>0</v>
      </c>
      <c r="AZ273" s="219">
        <v>0</v>
      </c>
      <c r="BA273" s="219">
        <v>0</v>
      </c>
      <c r="BB273" s="219">
        <v>0</v>
      </c>
      <c r="BC273" s="219">
        <v>0</v>
      </c>
      <c r="BD273" s="219">
        <v>0</v>
      </c>
      <c r="BE273" s="219">
        <v>0</v>
      </c>
    </row>
    <row r="274" ht="20.1" customHeight="1" spans="1:58">
      <c r="A274" s="211">
        <v>267</v>
      </c>
      <c r="B274" s="224" t="s">
        <v>48</v>
      </c>
      <c r="C274" s="224" t="s">
        <v>49</v>
      </c>
      <c r="D274" s="225">
        <v>2022</v>
      </c>
      <c r="E274" s="213" t="s">
        <v>335</v>
      </c>
      <c r="F274" s="212" t="s">
        <v>51</v>
      </c>
      <c r="G274" s="212" t="s">
        <v>51</v>
      </c>
      <c r="H274" s="214">
        <f t="shared" si="50"/>
        <v>1281000</v>
      </c>
      <c r="I274" s="215">
        <f t="shared" si="51"/>
        <v>1281000</v>
      </c>
      <c r="J274" s="216">
        <f t="shared" si="52"/>
        <v>0</v>
      </c>
      <c r="K274" s="217">
        <v>0</v>
      </c>
      <c r="L274" s="216">
        <v>0</v>
      </c>
      <c r="M274" s="218">
        <v>0</v>
      </c>
      <c r="N274" s="217">
        <v>0</v>
      </c>
      <c r="O274" s="216">
        <f t="shared" si="53"/>
        <v>0</v>
      </c>
      <c r="P274" s="215">
        <v>0</v>
      </c>
      <c r="Q274" s="215">
        <v>0</v>
      </c>
      <c r="R274" s="215">
        <v>0</v>
      </c>
      <c r="S274" s="218">
        <v>0</v>
      </c>
      <c r="T274" s="216">
        <f t="shared" si="54"/>
        <v>1281000</v>
      </c>
      <c r="U274" s="217">
        <v>0</v>
      </c>
      <c r="V274" s="217">
        <v>0</v>
      </c>
      <c r="W274" s="216">
        <v>0</v>
      </c>
      <c r="X274" s="217">
        <v>1281000</v>
      </c>
      <c r="Y274" s="219">
        <f t="shared" si="55"/>
        <v>0</v>
      </c>
      <c r="Z274" s="219">
        <v>0</v>
      </c>
      <c r="AA274" s="219">
        <v>0</v>
      </c>
      <c r="AB274" s="219">
        <v>0</v>
      </c>
      <c r="AC274" s="219">
        <v>0</v>
      </c>
      <c r="AD274" s="219">
        <v>0</v>
      </c>
      <c r="AE274" s="219">
        <v>0</v>
      </c>
      <c r="AF274" s="216">
        <v>0</v>
      </c>
      <c r="AG274" s="220">
        <f t="shared" si="56"/>
        <v>1281000</v>
      </c>
      <c r="AH274" s="215">
        <f t="shared" si="57"/>
        <v>1281000</v>
      </c>
      <c r="AI274" s="219">
        <f t="shared" si="58"/>
        <v>0</v>
      </c>
      <c r="AJ274" s="234">
        <v>0</v>
      </c>
      <c r="AK274" s="219">
        <v>0</v>
      </c>
      <c r="AL274" s="219">
        <v>0</v>
      </c>
      <c r="AM274" s="219">
        <v>0</v>
      </c>
      <c r="AN274" s="219">
        <f t="shared" si="59"/>
        <v>0</v>
      </c>
      <c r="AO274" s="219">
        <v>0</v>
      </c>
      <c r="AP274" s="219">
        <v>0</v>
      </c>
      <c r="AQ274" s="219">
        <v>0</v>
      </c>
      <c r="AR274" s="219">
        <v>0</v>
      </c>
      <c r="AS274" s="219">
        <f t="shared" si="60"/>
        <v>1281000</v>
      </c>
      <c r="AT274" s="217">
        <v>0</v>
      </c>
      <c r="AU274" s="217">
        <v>0</v>
      </c>
      <c r="AV274" s="217">
        <v>0</v>
      </c>
      <c r="AW274" s="217">
        <v>1281000</v>
      </c>
      <c r="AX274" s="219">
        <f t="shared" si="61"/>
        <v>0</v>
      </c>
      <c r="AY274" s="219">
        <v>0</v>
      </c>
      <c r="AZ274" s="219">
        <v>0</v>
      </c>
      <c r="BA274" s="219">
        <v>0</v>
      </c>
      <c r="BB274" s="219">
        <v>0</v>
      </c>
      <c r="BC274" s="219">
        <v>0</v>
      </c>
      <c r="BD274" s="219">
        <v>0</v>
      </c>
      <c r="BE274" s="219">
        <v>0</v>
      </c>
    </row>
    <row r="275" ht="20.1" customHeight="1" spans="1:58">
      <c r="A275" s="211">
        <v>268</v>
      </c>
      <c r="B275" s="224" t="s">
        <v>48</v>
      </c>
      <c r="C275" s="224" t="s">
        <v>49</v>
      </c>
      <c r="D275" s="225">
        <v>2022</v>
      </c>
      <c r="E275" s="213" t="s">
        <v>336</v>
      </c>
      <c r="F275" s="212" t="s">
        <v>51</v>
      </c>
      <c r="G275" s="212" t="s">
        <v>51</v>
      </c>
      <c r="H275" s="214">
        <f t="shared" si="50"/>
        <v>1958600</v>
      </c>
      <c r="I275" s="215">
        <f t="shared" si="51"/>
        <v>1958600</v>
      </c>
      <c r="J275" s="216">
        <f t="shared" si="52"/>
        <v>0</v>
      </c>
      <c r="K275" s="217">
        <v>0</v>
      </c>
      <c r="L275" s="216">
        <v>0</v>
      </c>
      <c r="M275" s="218">
        <v>0</v>
      </c>
      <c r="N275" s="217">
        <v>0</v>
      </c>
      <c r="O275" s="216">
        <f t="shared" si="53"/>
        <v>0</v>
      </c>
      <c r="P275" s="215">
        <v>0</v>
      </c>
      <c r="Q275" s="215">
        <v>0</v>
      </c>
      <c r="R275" s="215">
        <v>0</v>
      </c>
      <c r="S275" s="218">
        <v>0</v>
      </c>
      <c r="T275" s="216">
        <f t="shared" si="54"/>
        <v>1958600</v>
      </c>
      <c r="U275" s="217">
        <v>0</v>
      </c>
      <c r="V275" s="217">
        <v>1958600</v>
      </c>
      <c r="W275" s="216">
        <v>0</v>
      </c>
      <c r="X275" s="216">
        <v>0</v>
      </c>
      <c r="Y275" s="219">
        <f t="shared" si="55"/>
        <v>0</v>
      </c>
      <c r="Z275" s="219">
        <v>0</v>
      </c>
      <c r="AA275" s="219">
        <v>0</v>
      </c>
      <c r="AB275" s="219">
        <v>0</v>
      </c>
      <c r="AC275" s="219">
        <v>0</v>
      </c>
      <c r="AD275" s="219">
        <v>0</v>
      </c>
      <c r="AE275" s="219">
        <v>0</v>
      </c>
      <c r="AF275" s="216">
        <v>0</v>
      </c>
      <c r="AG275" s="220">
        <f t="shared" si="56"/>
        <v>1958600</v>
      </c>
      <c r="AH275" s="215">
        <f t="shared" si="57"/>
        <v>1958600</v>
      </c>
      <c r="AI275" s="219">
        <f t="shared" si="58"/>
        <v>0</v>
      </c>
      <c r="AJ275" s="234">
        <v>0</v>
      </c>
      <c r="AK275" s="219">
        <v>0</v>
      </c>
      <c r="AL275" s="219">
        <v>0</v>
      </c>
      <c r="AM275" s="219">
        <v>0</v>
      </c>
      <c r="AN275" s="219">
        <f t="shared" si="59"/>
        <v>0</v>
      </c>
      <c r="AO275" s="219">
        <v>0</v>
      </c>
      <c r="AP275" s="219">
        <v>0</v>
      </c>
      <c r="AQ275" s="219">
        <v>0</v>
      </c>
      <c r="AR275" s="219">
        <v>0</v>
      </c>
      <c r="AS275" s="219">
        <f t="shared" si="60"/>
        <v>1958600</v>
      </c>
      <c r="AT275" s="217">
        <v>0</v>
      </c>
      <c r="AU275" s="217">
        <v>1958600</v>
      </c>
      <c r="AV275" s="217">
        <v>0</v>
      </c>
      <c r="AW275" s="217">
        <v>0</v>
      </c>
      <c r="AX275" s="219">
        <f t="shared" si="61"/>
        <v>0</v>
      </c>
      <c r="AY275" s="219">
        <v>0</v>
      </c>
      <c r="AZ275" s="219">
        <v>0</v>
      </c>
      <c r="BA275" s="219">
        <v>0</v>
      </c>
      <c r="BB275" s="219">
        <v>0</v>
      </c>
      <c r="BC275" s="219">
        <v>0</v>
      </c>
      <c r="BD275" s="219">
        <v>0</v>
      </c>
      <c r="BE275" s="219">
        <v>0</v>
      </c>
    </row>
    <row r="276" ht="20.1" customHeight="1" spans="1:58">
      <c r="A276" s="211">
        <v>269</v>
      </c>
      <c r="B276" s="224" t="s">
        <v>48</v>
      </c>
      <c r="C276" s="224" t="s">
        <v>49</v>
      </c>
      <c r="D276" s="225">
        <v>2022</v>
      </c>
      <c r="E276" s="213" t="s">
        <v>337</v>
      </c>
      <c r="F276" s="212" t="s">
        <v>51</v>
      </c>
      <c r="G276" s="212" t="s">
        <v>51</v>
      </c>
      <c r="H276" s="214">
        <f t="shared" si="50"/>
        <v>436500</v>
      </c>
      <c r="I276" s="215">
        <f t="shared" si="51"/>
        <v>436500</v>
      </c>
      <c r="J276" s="216">
        <f t="shared" si="52"/>
        <v>0</v>
      </c>
      <c r="K276" s="217">
        <v>0</v>
      </c>
      <c r="L276" s="216">
        <v>0</v>
      </c>
      <c r="M276" s="218">
        <v>0</v>
      </c>
      <c r="N276" s="217">
        <v>0</v>
      </c>
      <c r="O276" s="216">
        <f t="shared" si="53"/>
        <v>0</v>
      </c>
      <c r="P276" s="215">
        <v>0</v>
      </c>
      <c r="Q276" s="215">
        <v>0</v>
      </c>
      <c r="R276" s="215">
        <v>0</v>
      </c>
      <c r="S276" s="218">
        <v>0</v>
      </c>
      <c r="T276" s="216">
        <f t="shared" si="54"/>
        <v>436500</v>
      </c>
      <c r="U276" s="258">
        <v>436500</v>
      </c>
      <c r="V276" s="217">
        <v>0</v>
      </c>
      <c r="W276" s="216">
        <v>0</v>
      </c>
      <c r="X276" s="216">
        <v>0</v>
      </c>
      <c r="Y276" s="219">
        <f t="shared" si="55"/>
        <v>0</v>
      </c>
      <c r="Z276" s="219">
        <v>0</v>
      </c>
      <c r="AA276" s="219">
        <v>0</v>
      </c>
      <c r="AB276" s="219">
        <v>0</v>
      </c>
      <c r="AC276" s="219">
        <v>0</v>
      </c>
      <c r="AD276" s="219">
        <v>0</v>
      </c>
      <c r="AE276" s="219">
        <v>0</v>
      </c>
      <c r="AF276" s="216">
        <v>0</v>
      </c>
      <c r="AG276" s="220">
        <f t="shared" si="56"/>
        <v>436500</v>
      </c>
      <c r="AH276" s="215">
        <f t="shared" si="57"/>
        <v>436500</v>
      </c>
      <c r="AI276" s="219">
        <f t="shared" si="58"/>
        <v>0</v>
      </c>
      <c r="AJ276" s="234">
        <v>0</v>
      </c>
      <c r="AK276" s="219">
        <v>0</v>
      </c>
      <c r="AL276" s="219">
        <v>0</v>
      </c>
      <c r="AM276" s="219">
        <v>0</v>
      </c>
      <c r="AN276" s="219">
        <f t="shared" si="59"/>
        <v>0</v>
      </c>
      <c r="AO276" s="219">
        <v>0</v>
      </c>
      <c r="AP276" s="219">
        <v>0</v>
      </c>
      <c r="AQ276" s="219">
        <v>0</v>
      </c>
      <c r="AR276" s="219">
        <v>0</v>
      </c>
      <c r="AS276" s="219">
        <f t="shared" si="60"/>
        <v>436500</v>
      </c>
      <c r="AT276" s="217">
        <v>436500</v>
      </c>
      <c r="AU276" s="217">
        <v>0</v>
      </c>
      <c r="AV276" s="217">
        <v>0</v>
      </c>
      <c r="AW276" s="217">
        <v>0</v>
      </c>
      <c r="AX276" s="219">
        <f t="shared" si="61"/>
        <v>0</v>
      </c>
      <c r="AY276" s="219">
        <v>0</v>
      </c>
      <c r="AZ276" s="219">
        <v>0</v>
      </c>
      <c r="BA276" s="219">
        <v>0</v>
      </c>
      <c r="BB276" s="219">
        <v>0</v>
      </c>
      <c r="BC276" s="219">
        <v>0</v>
      </c>
      <c r="BD276" s="219">
        <v>0</v>
      </c>
      <c r="BE276" s="219">
        <v>0</v>
      </c>
    </row>
    <row r="277" ht="20.1" customHeight="1" spans="1:58">
      <c r="A277" s="211">
        <v>270</v>
      </c>
      <c r="B277" s="224" t="s">
        <v>48</v>
      </c>
      <c r="C277" s="224" t="s">
        <v>49</v>
      </c>
      <c r="D277" s="225">
        <v>2022</v>
      </c>
      <c r="E277" s="213" t="s">
        <v>338</v>
      </c>
      <c r="F277" s="212" t="s">
        <v>51</v>
      </c>
      <c r="G277" s="212" t="s">
        <v>51</v>
      </c>
      <c r="H277" s="214">
        <f t="shared" si="50"/>
        <v>752500</v>
      </c>
      <c r="I277" s="215">
        <f t="shared" si="51"/>
        <v>752500</v>
      </c>
      <c r="J277" s="216">
        <f t="shared" si="52"/>
        <v>0</v>
      </c>
      <c r="K277" s="217">
        <v>0</v>
      </c>
      <c r="L277" s="216">
        <v>0</v>
      </c>
      <c r="M277" s="218">
        <v>0</v>
      </c>
      <c r="N277" s="217">
        <v>0</v>
      </c>
      <c r="O277" s="216">
        <f t="shared" si="53"/>
        <v>0</v>
      </c>
      <c r="P277" s="215">
        <v>0</v>
      </c>
      <c r="Q277" s="215">
        <v>0</v>
      </c>
      <c r="R277" s="215">
        <v>0</v>
      </c>
      <c r="S277" s="218">
        <v>0</v>
      </c>
      <c r="T277" s="216">
        <f t="shared" si="54"/>
        <v>752500</v>
      </c>
      <c r="U277" s="217">
        <v>752500</v>
      </c>
      <c r="V277" s="217">
        <v>0</v>
      </c>
      <c r="W277" s="216">
        <v>0</v>
      </c>
      <c r="X277" s="216">
        <v>0</v>
      </c>
      <c r="Y277" s="219">
        <f t="shared" si="55"/>
        <v>0</v>
      </c>
      <c r="Z277" s="219">
        <v>0</v>
      </c>
      <c r="AA277" s="219">
        <v>0</v>
      </c>
      <c r="AB277" s="219">
        <v>0</v>
      </c>
      <c r="AC277" s="219">
        <v>0</v>
      </c>
      <c r="AD277" s="219">
        <v>0</v>
      </c>
      <c r="AE277" s="219">
        <v>0</v>
      </c>
      <c r="AF277" s="216">
        <v>0</v>
      </c>
      <c r="AG277" s="220">
        <f t="shared" si="56"/>
        <v>752500</v>
      </c>
      <c r="AH277" s="215">
        <f t="shared" si="57"/>
        <v>752500</v>
      </c>
      <c r="AI277" s="219">
        <f t="shared" si="58"/>
        <v>0</v>
      </c>
      <c r="AJ277" s="234">
        <v>0</v>
      </c>
      <c r="AK277" s="219">
        <v>0</v>
      </c>
      <c r="AL277" s="219">
        <v>0</v>
      </c>
      <c r="AM277" s="219">
        <v>0</v>
      </c>
      <c r="AN277" s="219">
        <f t="shared" si="59"/>
        <v>0</v>
      </c>
      <c r="AO277" s="219">
        <v>0</v>
      </c>
      <c r="AP277" s="219">
        <v>0</v>
      </c>
      <c r="AQ277" s="219">
        <v>0</v>
      </c>
      <c r="AR277" s="219">
        <v>0</v>
      </c>
      <c r="AS277" s="219">
        <f t="shared" si="60"/>
        <v>752500</v>
      </c>
      <c r="AT277" s="217">
        <v>752500</v>
      </c>
      <c r="AU277" s="217">
        <v>0</v>
      </c>
      <c r="AV277" s="217">
        <v>0</v>
      </c>
      <c r="AW277" s="217">
        <v>0</v>
      </c>
      <c r="AX277" s="219">
        <f t="shared" si="61"/>
        <v>0</v>
      </c>
      <c r="AY277" s="219">
        <v>0</v>
      </c>
      <c r="AZ277" s="219">
        <v>0</v>
      </c>
      <c r="BA277" s="219">
        <v>0</v>
      </c>
      <c r="BB277" s="219">
        <v>0</v>
      </c>
      <c r="BC277" s="219">
        <v>0</v>
      </c>
      <c r="BD277" s="219">
        <v>0</v>
      </c>
      <c r="BE277" s="219">
        <v>0</v>
      </c>
    </row>
    <row r="278" ht="20.1" customHeight="1" spans="1:58">
      <c r="A278" s="211">
        <v>271</v>
      </c>
      <c r="B278" s="224" t="s">
        <v>48</v>
      </c>
      <c r="C278" s="224" t="s">
        <v>49</v>
      </c>
      <c r="D278" s="225">
        <v>2022</v>
      </c>
      <c r="E278" s="213" t="s">
        <v>339</v>
      </c>
      <c r="F278" s="212" t="s">
        <v>51</v>
      </c>
      <c r="G278" s="212" t="s">
        <v>51</v>
      </c>
      <c r="H278" s="214">
        <f t="shared" si="50"/>
        <v>700000</v>
      </c>
      <c r="I278" s="215">
        <f t="shared" si="51"/>
        <v>700000</v>
      </c>
      <c r="J278" s="216">
        <f t="shared" si="52"/>
        <v>0</v>
      </c>
      <c r="K278" s="217">
        <v>0</v>
      </c>
      <c r="L278" s="216">
        <v>0</v>
      </c>
      <c r="M278" s="218">
        <v>0</v>
      </c>
      <c r="N278" s="217">
        <v>0</v>
      </c>
      <c r="O278" s="216">
        <f t="shared" si="53"/>
        <v>0</v>
      </c>
      <c r="P278" s="215">
        <v>0</v>
      </c>
      <c r="Q278" s="215">
        <v>0</v>
      </c>
      <c r="R278" s="215">
        <v>0</v>
      </c>
      <c r="S278" s="218">
        <v>0</v>
      </c>
      <c r="T278" s="216">
        <f t="shared" si="54"/>
        <v>700000</v>
      </c>
      <c r="U278" s="217">
        <v>0</v>
      </c>
      <c r="V278" s="217">
        <v>0</v>
      </c>
      <c r="W278" s="217">
        <v>700000</v>
      </c>
      <c r="X278" s="217">
        <v>0</v>
      </c>
      <c r="Y278" s="219">
        <f t="shared" si="55"/>
        <v>0</v>
      </c>
      <c r="Z278" s="219">
        <v>0</v>
      </c>
      <c r="AA278" s="219">
        <v>0</v>
      </c>
      <c r="AB278" s="219">
        <v>0</v>
      </c>
      <c r="AC278" s="219">
        <v>0</v>
      </c>
      <c r="AD278" s="219">
        <v>0</v>
      </c>
      <c r="AE278" s="219">
        <v>0</v>
      </c>
      <c r="AF278" s="216">
        <v>0</v>
      </c>
      <c r="AG278" s="220">
        <f t="shared" si="56"/>
        <v>683200</v>
      </c>
      <c r="AH278" s="215">
        <f t="shared" si="57"/>
        <v>683200</v>
      </c>
      <c r="AI278" s="219">
        <f t="shared" si="58"/>
        <v>0</v>
      </c>
      <c r="AJ278" s="234">
        <v>0</v>
      </c>
      <c r="AK278" s="219">
        <v>0</v>
      </c>
      <c r="AL278" s="219">
        <v>0</v>
      </c>
      <c r="AM278" s="219">
        <v>0</v>
      </c>
      <c r="AN278" s="219">
        <f t="shared" si="59"/>
        <v>0</v>
      </c>
      <c r="AO278" s="219">
        <v>0</v>
      </c>
      <c r="AP278" s="219">
        <v>0</v>
      </c>
      <c r="AQ278" s="219">
        <v>0</v>
      </c>
      <c r="AR278" s="219">
        <v>0</v>
      </c>
      <c r="AS278" s="219">
        <f t="shared" si="60"/>
        <v>683200</v>
      </c>
      <c r="AT278" s="217">
        <v>0</v>
      </c>
      <c r="AU278" s="217">
        <v>0</v>
      </c>
      <c r="AV278" s="217">
        <v>683200</v>
      </c>
      <c r="AW278" s="217">
        <v>0</v>
      </c>
      <c r="AX278" s="219">
        <f t="shared" si="61"/>
        <v>0</v>
      </c>
      <c r="AY278" s="219">
        <v>0</v>
      </c>
      <c r="AZ278" s="219">
        <v>0</v>
      </c>
      <c r="BA278" s="219">
        <v>0</v>
      </c>
      <c r="BB278" s="219">
        <v>0</v>
      </c>
      <c r="BC278" s="219">
        <v>0</v>
      </c>
      <c r="BD278" s="219">
        <v>0</v>
      </c>
      <c r="BE278" s="219">
        <v>0</v>
      </c>
    </row>
    <row r="279" ht="20.1" customHeight="1" spans="1:58">
      <c r="A279" s="211">
        <v>272</v>
      </c>
      <c r="B279" s="224" t="s">
        <v>48</v>
      </c>
      <c r="C279" s="224" t="s">
        <v>49</v>
      </c>
      <c r="D279" s="225">
        <v>2022</v>
      </c>
      <c r="E279" s="213" t="s">
        <v>340</v>
      </c>
      <c r="F279" s="212" t="s">
        <v>51</v>
      </c>
      <c r="G279" s="212" t="s">
        <v>51</v>
      </c>
      <c r="H279" s="214">
        <f t="shared" si="50"/>
        <v>2000000</v>
      </c>
      <c r="I279" s="215">
        <f t="shared" si="51"/>
        <v>2000000</v>
      </c>
      <c r="J279" s="216">
        <f t="shared" si="52"/>
        <v>0</v>
      </c>
      <c r="K279" s="217">
        <v>0</v>
      </c>
      <c r="L279" s="216">
        <v>0</v>
      </c>
      <c r="M279" s="218">
        <v>0</v>
      </c>
      <c r="N279" s="217">
        <v>0</v>
      </c>
      <c r="O279" s="216">
        <f t="shared" si="53"/>
        <v>0</v>
      </c>
      <c r="P279" s="215">
        <v>0</v>
      </c>
      <c r="Q279" s="215">
        <v>0</v>
      </c>
      <c r="R279" s="215">
        <v>0</v>
      </c>
      <c r="S279" s="218">
        <v>0</v>
      </c>
      <c r="T279" s="216">
        <f t="shared" si="54"/>
        <v>2000000</v>
      </c>
      <c r="U279" s="217">
        <v>0</v>
      </c>
      <c r="V279" s="217">
        <v>0</v>
      </c>
      <c r="W279" s="217">
        <v>2000000</v>
      </c>
      <c r="X279" s="217">
        <v>0</v>
      </c>
      <c r="Y279" s="219">
        <f t="shared" si="55"/>
        <v>0</v>
      </c>
      <c r="Z279" s="219">
        <v>0</v>
      </c>
      <c r="AA279" s="219">
        <v>0</v>
      </c>
      <c r="AB279" s="219">
        <v>0</v>
      </c>
      <c r="AC279" s="219">
        <v>0</v>
      </c>
      <c r="AD279" s="219">
        <v>0</v>
      </c>
      <c r="AE279" s="219">
        <v>0</v>
      </c>
      <c r="AF279" s="216">
        <v>0</v>
      </c>
      <c r="AG279" s="220">
        <f t="shared" si="56"/>
        <v>1854993.79</v>
      </c>
      <c r="AH279" s="215">
        <f t="shared" si="57"/>
        <v>1854993.79</v>
      </c>
      <c r="AI279" s="219">
        <f t="shared" si="58"/>
        <v>0</v>
      </c>
      <c r="AJ279" s="234">
        <v>0</v>
      </c>
      <c r="AK279" s="219">
        <v>0</v>
      </c>
      <c r="AL279" s="219">
        <v>0</v>
      </c>
      <c r="AM279" s="219">
        <v>0</v>
      </c>
      <c r="AN279" s="219">
        <f t="shared" si="59"/>
        <v>0</v>
      </c>
      <c r="AO279" s="219">
        <v>0</v>
      </c>
      <c r="AP279" s="219">
        <v>0</v>
      </c>
      <c r="AQ279" s="219">
        <v>0</v>
      </c>
      <c r="AR279" s="219">
        <v>0</v>
      </c>
      <c r="AS279" s="219">
        <f t="shared" si="60"/>
        <v>1854993.79</v>
      </c>
      <c r="AT279" s="217">
        <v>0</v>
      </c>
      <c r="AU279" s="217">
        <v>0</v>
      </c>
      <c r="AV279" s="217">
        <v>1854993.79</v>
      </c>
      <c r="AW279" s="217">
        <v>0</v>
      </c>
      <c r="AX279" s="219">
        <f t="shared" si="61"/>
        <v>0</v>
      </c>
      <c r="AY279" s="219">
        <v>0</v>
      </c>
      <c r="AZ279" s="219">
        <v>0</v>
      </c>
      <c r="BA279" s="219">
        <v>0</v>
      </c>
      <c r="BB279" s="219">
        <v>0</v>
      </c>
      <c r="BC279" s="219">
        <v>0</v>
      </c>
      <c r="BD279" s="219">
        <v>0</v>
      </c>
      <c r="BE279" s="219">
        <v>0</v>
      </c>
    </row>
    <row r="280" ht="20.1" customHeight="1" spans="1:58">
      <c r="A280" s="211">
        <v>273</v>
      </c>
      <c r="B280" s="224" t="s">
        <v>48</v>
      </c>
      <c r="C280" s="224" t="s">
        <v>49</v>
      </c>
      <c r="D280" s="225">
        <v>2022</v>
      </c>
      <c r="E280" s="213" t="s">
        <v>341</v>
      </c>
      <c r="F280" s="212" t="s">
        <v>51</v>
      </c>
      <c r="G280" s="212" t="s">
        <v>51</v>
      </c>
      <c r="H280" s="214">
        <f t="shared" si="50"/>
        <v>22201800</v>
      </c>
      <c r="I280" s="215">
        <f t="shared" si="51"/>
        <v>22201800</v>
      </c>
      <c r="J280" s="216">
        <f t="shared" si="52"/>
        <v>0</v>
      </c>
      <c r="K280" s="217">
        <v>0</v>
      </c>
      <c r="L280" s="216">
        <v>0</v>
      </c>
      <c r="M280" s="218">
        <v>0</v>
      </c>
      <c r="N280" s="217">
        <v>0</v>
      </c>
      <c r="O280" s="216">
        <f t="shared" si="53"/>
        <v>0</v>
      </c>
      <c r="P280" s="215">
        <v>0</v>
      </c>
      <c r="Q280" s="215">
        <v>0</v>
      </c>
      <c r="R280" s="215">
        <v>0</v>
      </c>
      <c r="S280" s="218">
        <v>0</v>
      </c>
      <c r="T280" s="216">
        <f t="shared" si="54"/>
        <v>22201800</v>
      </c>
      <c r="U280" s="217">
        <v>9423400</v>
      </c>
      <c r="V280" s="217">
        <v>12778400</v>
      </c>
      <c r="W280" s="216">
        <v>0</v>
      </c>
      <c r="X280" s="216">
        <v>0</v>
      </c>
      <c r="Y280" s="219">
        <f t="shared" si="55"/>
        <v>0</v>
      </c>
      <c r="Z280" s="219">
        <v>0</v>
      </c>
      <c r="AA280" s="219">
        <v>0</v>
      </c>
      <c r="AB280" s="219">
        <v>0</v>
      </c>
      <c r="AC280" s="219">
        <v>0</v>
      </c>
      <c r="AD280" s="219">
        <v>0</v>
      </c>
      <c r="AE280" s="219">
        <v>0</v>
      </c>
      <c r="AF280" s="216">
        <v>0</v>
      </c>
      <c r="AG280" s="220">
        <f t="shared" si="56"/>
        <v>19769657.16</v>
      </c>
      <c r="AH280" s="215">
        <f t="shared" si="57"/>
        <v>19769657.16</v>
      </c>
      <c r="AI280" s="219">
        <f t="shared" si="58"/>
        <v>0</v>
      </c>
      <c r="AJ280" s="234">
        <v>0</v>
      </c>
      <c r="AK280" s="219">
        <v>0</v>
      </c>
      <c r="AL280" s="219">
        <v>0</v>
      </c>
      <c r="AM280" s="219">
        <v>0</v>
      </c>
      <c r="AN280" s="219">
        <f t="shared" si="59"/>
        <v>0</v>
      </c>
      <c r="AO280" s="219">
        <v>0</v>
      </c>
      <c r="AP280" s="219">
        <v>0</v>
      </c>
      <c r="AQ280" s="219">
        <v>0</v>
      </c>
      <c r="AR280" s="219">
        <v>0</v>
      </c>
      <c r="AS280" s="219">
        <f t="shared" si="60"/>
        <v>19769657.16</v>
      </c>
      <c r="AT280" s="217">
        <v>9423400</v>
      </c>
      <c r="AU280" s="217">
        <v>10346257.16</v>
      </c>
      <c r="AV280" s="217">
        <v>0</v>
      </c>
      <c r="AW280" s="217">
        <v>0</v>
      </c>
      <c r="AX280" s="219">
        <f t="shared" si="61"/>
        <v>0</v>
      </c>
      <c r="AY280" s="219">
        <v>0</v>
      </c>
      <c r="AZ280" s="219">
        <v>0</v>
      </c>
      <c r="BA280" s="219">
        <v>0</v>
      </c>
      <c r="BB280" s="219">
        <v>0</v>
      </c>
      <c r="BC280" s="219">
        <v>0</v>
      </c>
      <c r="BD280" s="219">
        <v>0</v>
      </c>
      <c r="BE280" s="219">
        <v>0</v>
      </c>
    </row>
    <row r="281" ht="20.1" customHeight="1" spans="1:58">
      <c r="A281" s="211">
        <v>274</v>
      </c>
      <c r="B281" s="224" t="s">
        <v>48</v>
      </c>
      <c r="C281" s="224" t="s">
        <v>49</v>
      </c>
      <c r="D281" s="225">
        <v>2022</v>
      </c>
      <c r="E281" s="213" t="s">
        <v>342</v>
      </c>
      <c r="F281" s="212" t="s">
        <v>51</v>
      </c>
      <c r="G281" s="212" t="s">
        <v>52</v>
      </c>
      <c r="H281" s="214">
        <f t="shared" si="50"/>
        <v>3971500</v>
      </c>
      <c r="I281" s="215">
        <f t="shared" si="51"/>
        <v>3971500</v>
      </c>
      <c r="J281" s="216">
        <f t="shared" si="52"/>
        <v>0</v>
      </c>
      <c r="K281" s="217">
        <v>0</v>
      </c>
      <c r="L281" s="216">
        <v>0</v>
      </c>
      <c r="M281" s="218">
        <v>0</v>
      </c>
      <c r="N281" s="217">
        <v>0</v>
      </c>
      <c r="O281" s="216">
        <f t="shared" si="53"/>
        <v>3971500</v>
      </c>
      <c r="P281" s="215">
        <v>3971500</v>
      </c>
      <c r="Q281" s="215">
        <v>0</v>
      </c>
      <c r="R281" s="215">
        <v>0</v>
      </c>
      <c r="S281" s="218">
        <v>0</v>
      </c>
      <c r="T281" s="216">
        <f t="shared" si="54"/>
        <v>0</v>
      </c>
      <c r="U281" s="217">
        <v>0</v>
      </c>
      <c r="V281" s="217">
        <v>0</v>
      </c>
      <c r="W281" s="216">
        <v>0</v>
      </c>
      <c r="X281" s="216">
        <v>0</v>
      </c>
      <c r="Y281" s="219">
        <f t="shared" si="55"/>
        <v>0</v>
      </c>
      <c r="Z281" s="219">
        <v>0</v>
      </c>
      <c r="AA281" s="219">
        <v>0</v>
      </c>
      <c r="AB281" s="219">
        <v>0</v>
      </c>
      <c r="AC281" s="219">
        <v>0</v>
      </c>
      <c r="AD281" s="219">
        <v>0</v>
      </c>
      <c r="AE281" s="219">
        <v>0</v>
      </c>
      <c r="AF281" s="216">
        <v>0</v>
      </c>
      <c r="AG281" s="220">
        <f t="shared" si="56"/>
        <v>3971500</v>
      </c>
      <c r="AH281" s="215">
        <f t="shared" si="57"/>
        <v>3971500</v>
      </c>
      <c r="AI281" s="219">
        <f t="shared" si="58"/>
        <v>0</v>
      </c>
      <c r="AJ281" s="219">
        <v>0</v>
      </c>
      <c r="AK281" s="219">
        <v>0</v>
      </c>
      <c r="AL281" s="219">
        <v>0</v>
      </c>
      <c r="AM281" s="219">
        <v>0</v>
      </c>
      <c r="AN281" s="219">
        <f t="shared" si="59"/>
        <v>3971500</v>
      </c>
      <c r="AO281" s="215">
        <v>3971500</v>
      </c>
      <c r="AP281" s="215">
        <v>0</v>
      </c>
      <c r="AQ281" s="219">
        <v>0</v>
      </c>
      <c r="AR281" s="219">
        <v>0</v>
      </c>
      <c r="AS281" s="219">
        <f t="shared" si="60"/>
        <v>0</v>
      </c>
      <c r="AT281" s="217">
        <v>0</v>
      </c>
      <c r="AU281" s="217">
        <v>0</v>
      </c>
      <c r="AV281" s="216">
        <v>0</v>
      </c>
      <c r="AW281" s="216">
        <v>0</v>
      </c>
      <c r="AX281" s="219">
        <f t="shared" si="61"/>
        <v>0</v>
      </c>
      <c r="AY281" s="219">
        <v>0</v>
      </c>
      <c r="AZ281" s="219">
        <v>0</v>
      </c>
      <c r="BA281" s="219">
        <v>0</v>
      </c>
      <c r="BB281" s="219">
        <v>0</v>
      </c>
      <c r="BC281" s="219">
        <v>0</v>
      </c>
      <c r="BD281" s="219">
        <v>0</v>
      </c>
      <c r="BE281" s="216">
        <v>0</v>
      </c>
    </row>
    <row r="282" ht="20.1" customHeight="1" spans="1:58">
      <c r="A282" s="211">
        <v>275</v>
      </c>
      <c r="B282" s="224" t="s">
        <v>48</v>
      </c>
      <c r="C282" s="224" t="s">
        <v>49</v>
      </c>
      <c r="D282" s="225">
        <v>2022</v>
      </c>
      <c r="E282" s="213" t="s">
        <v>343</v>
      </c>
      <c r="F282" s="212" t="s">
        <v>51</v>
      </c>
      <c r="G282" s="212" t="s">
        <v>52</v>
      </c>
      <c r="H282" s="214">
        <f t="shared" si="50"/>
        <v>500000</v>
      </c>
      <c r="I282" s="215">
        <f t="shared" si="51"/>
        <v>500000</v>
      </c>
      <c r="J282" s="216">
        <f t="shared" si="52"/>
        <v>0</v>
      </c>
      <c r="K282" s="217">
        <v>0</v>
      </c>
      <c r="L282" s="216">
        <v>0</v>
      </c>
      <c r="M282" s="218">
        <v>0</v>
      </c>
      <c r="N282" s="217">
        <v>0</v>
      </c>
      <c r="O282" s="216">
        <f t="shared" si="53"/>
        <v>0</v>
      </c>
      <c r="P282" s="215">
        <v>0</v>
      </c>
      <c r="Q282" s="215">
        <v>0</v>
      </c>
      <c r="R282" s="215">
        <v>0</v>
      </c>
      <c r="S282" s="218">
        <v>0</v>
      </c>
      <c r="T282" s="216">
        <f t="shared" si="54"/>
        <v>500000</v>
      </c>
      <c r="U282" s="217">
        <v>0</v>
      </c>
      <c r="V282" s="217">
        <v>500000</v>
      </c>
      <c r="W282" s="216">
        <v>0</v>
      </c>
      <c r="X282" s="216">
        <v>0</v>
      </c>
      <c r="Y282" s="219">
        <f t="shared" si="55"/>
        <v>0</v>
      </c>
      <c r="Z282" s="219">
        <v>0</v>
      </c>
      <c r="AA282" s="219">
        <v>0</v>
      </c>
      <c r="AB282" s="219">
        <v>0</v>
      </c>
      <c r="AC282" s="219">
        <v>0</v>
      </c>
      <c r="AD282" s="219">
        <v>0</v>
      </c>
      <c r="AE282" s="219">
        <v>0</v>
      </c>
      <c r="AF282" s="216">
        <v>0</v>
      </c>
      <c r="AG282" s="220">
        <f t="shared" si="56"/>
        <v>500000</v>
      </c>
      <c r="AH282" s="215">
        <f t="shared" si="57"/>
        <v>500000</v>
      </c>
      <c r="AI282" s="219">
        <f t="shared" si="58"/>
        <v>0</v>
      </c>
      <c r="AJ282" s="219">
        <v>0</v>
      </c>
      <c r="AK282" s="219">
        <v>0</v>
      </c>
      <c r="AL282" s="219">
        <v>0</v>
      </c>
      <c r="AM282" s="219">
        <v>0</v>
      </c>
      <c r="AN282" s="219">
        <f t="shared" si="59"/>
        <v>0</v>
      </c>
      <c r="AO282" s="215">
        <v>0</v>
      </c>
      <c r="AP282" s="215">
        <v>0</v>
      </c>
      <c r="AQ282" s="219">
        <v>0</v>
      </c>
      <c r="AR282" s="219">
        <v>0</v>
      </c>
      <c r="AS282" s="219">
        <f t="shared" si="60"/>
        <v>500000</v>
      </c>
      <c r="AT282" s="217">
        <v>0</v>
      </c>
      <c r="AU282" s="217">
        <v>500000</v>
      </c>
      <c r="AV282" s="216">
        <v>0</v>
      </c>
      <c r="AW282" s="216">
        <v>0</v>
      </c>
      <c r="AX282" s="219">
        <f t="shared" si="61"/>
        <v>0</v>
      </c>
      <c r="AY282" s="219">
        <v>0</v>
      </c>
      <c r="AZ282" s="219">
        <v>0</v>
      </c>
      <c r="BA282" s="219">
        <v>0</v>
      </c>
      <c r="BB282" s="219">
        <v>0</v>
      </c>
      <c r="BC282" s="219">
        <v>0</v>
      </c>
      <c r="BD282" s="219">
        <v>0</v>
      </c>
      <c r="BE282" s="216">
        <v>0</v>
      </c>
    </row>
    <row r="283" ht="20.1" customHeight="1" spans="1:58">
      <c r="A283" s="211">
        <v>276</v>
      </c>
      <c r="B283" s="224" t="s">
        <v>48</v>
      </c>
      <c r="C283" s="224" t="s">
        <v>49</v>
      </c>
      <c r="D283" s="225">
        <v>2022</v>
      </c>
      <c r="E283" s="213" t="s">
        <v>344</v>
      </c>
      <c r="F283" s="212" t="s">
        <v>52</v>
      </c>
      <c r="G283" s="212" t="s">
        <v>52</v>
      </c>
      <c r="H283" s="214">
        <f t="shared" si="50"/>
        <v>1400000</v>
      </c>
      <c r="I283" s="215">
        <f t="shared" si="51"/>
        <v>1400000</v>
      </c>
      <c r="J283" s="216">
        <f t="shared" si="52"/>
        <v>0</v>
      </c>
      <c r="K283" s="217">
        <v>0</v>
      </c>
      <c r="L283" s="216">
        <v>0</v>
      </c>
      <c r="M283" s="218">
        <v>0</v>
      </c>
      <c r="N283" s="217">
        <v>0</v>
      </c>
      <c r="O283" s="216">
        <f t="shared" si="53"/>
        <v>0</v>
      </c>
      <c r="P283" s="215">
        <v>0</v>
      </c>
      <c r="Q283" s="215">
        <v>0</v>
      </c>
      <c r="R283" s="215">
        <v>0</v>
      </c>
      <c r="S283" s="218">
        <v>0</v>
      </c>
      <c r="T283" s="216">
        <f t="shared" si="54"/>
        <v>1400000</v>
      </c>
      <c r="U283" s="217">
        <v>0</v>
      </c>
      <c r="V283" s="217">
        <v>1400000</v>
      </c>
      <c r="W283" s="216">
        <v>0</v>
      </c>
      <c r="X283" s="216">
        <v>0</v>
      </c>
      <c r="Y283" s="219">
        <f t="shared" si="55"/>
        <v>0</v>
      </c>
      <c r="Z283" s="219">
        <v>0</v>
      </c>
      <c r="AA283" s="219">
        <v>0</v>
      </c>
      <c r="AB283" s="219">
        <v>0</v>
      </c>
      <c r="AC283" s="219">
        <v>0</v>
      </c>
      <c r="AD283" s="219">
        <v>0</v>
      </c>
      <c r="AE283" s="219">
        <v>0</v>
      </c>
      <c r="AF283" s="216">
        <v>0</v>
      </c>
      <c r="AG283" s="220">
        <f t="shared" si="56"/>
        <v>1400000</v>
      </c>
      <c r="AH283" s="215">
        <f t="shared" si="57"/>
        <v>1400000</v>
      </c>
      <c r="AI283" s="219">
        <f t="shared" si="58"/>
        <v>0</v>
      </c>
      <c r="AJ283" s="219">
        <v>0</v>
      </c>
      <c r="AK283" s="219">
        <v>0</v>
      </c>
      <c r="AL283" s="219">
        <v>0</v>
      </c>
      <c r="AM283" s="219">
        <v>0</v>
      </c>
      <c r="AN283" s="219">
        <f t="shared" si="59"/>
        <v>0</v>
      </c>
      <c r="AO283" s="215">
        <v>0</v>
      </c>
      <c r="AP283" s="215">
        <v>0</v>
      </c>
      <c r="AQ283" s="219">
        <v>0</v>
      </c>
      <c r="AR283" s="219">
        <v>0</v>
      </c>
      <c r="AS283" s="219">
        <f t="shared" si="60"/>
        <v>1400000</v>
      </c>
      <c r="AT283" s="217">
        <v>0</v>
      </c>
      <c r="AU283" s="217">
        <v>1400000</v>
      </c>
      <c r="AV283" s="216">
        <v>0</v>
      </c>
      <c r="AW283" s="216">
        <v>0</v>
      </c>
      <c r="AX283" s="219">
        <f t="shared" si="61"/>
        <v>0</v>
      </c>
      <c r="AY283" s="219">
        <v>0</v>
      </c>
      <c r="AZ283" s="219">
        <v>0</v>
      </c>
      <c r="BA283" s="219">
        <v>0</v>
      </c>
      <c r="BB283" s="219">
        <v>0</v>
      </c>
      <c r="BC283" s="219">
        <v>0</v>
      </c>
      <c r="BD283" s="219">
        <v>0</v>
      </c>
      <c r="BE283" s="216">
        <v>0</v>
      </c>
    </row>
    <row r="284" ht="20.1" customHeight="1" spans="1:58">
      <c r="A284" s="211">
        <v>277</v>
      </c>
      <c r="B284" s="224" t="s">
        <v>48</v>
      </c>
      <c r="C284" s="224" t="s">
        <v>49</v>
      </c>
      <c r="D284" s="225">
        <v>2022</v>
      </c>
      <c r="E284" s="213" t="s">
        <v>345</v>
      </c>
      <c r="F284" s="212" t="s">
        <v>51</v>
      </c>
      <c r="G284" s="212" t="s">
        <v>51</v>
      </c>
      <c r="H284" s="214">
        <f t="shared" si="50"/>
        <v>10000000</v>
      </c>
      <c r="I284" s="215">
        <f t="shared" si="51"/>
        <v>0</v>
      </c>
      <c r="J284" s="216">
        <f t="shared" si="52"/>
        <v>0</v>
      </c>
      <c r="K284" s="217">
        <v>0</v>
      </c>
      <c r="L284" s="216">
        <v>0</v>
      </c>
      <c r="M284" s="218">
        <v>0</v>
      </c>
      <c r="N284" s="217">
        <v>0</v>
      </c>
      <c r="O284" s="216">
        <f t="shared" si="53"/>
        <v>0</v>
      </c>
      <c r="P284" s="215">
        <v>0</v>
      </c>
      <c r="Q284" s="215">
        <v>0</v>
      </c>
      <c r="R284" s="215">
        <v>0</v>
      </c>
      <c r="S284" s="218">
        <v>0</v>
      </c>
      <c r="T284" s="216">
        <f t="shared" si="54"/>
        <v>0</v>
      </c>
      <c r="U284" s="217">
        <v>0</v>
      </c>
      <c r="V284" s="217">
        <v>0</v>
      </c>
      <c r="W284" s="216">
        <v>0</v>
      </c>
      <c r="X284" s="216">
        <v>0</v>
      </c>
      <c r="Y284" s="219">
        <f t="shared" si="55"/>
        <v>0</v>
      </c>
      <c r="Z284" s="219">
        <v>0</v>
      </c>
      <c r="AA284" s="219">
        <v>0</v>
      </c>
      <c r="AB284" s="219">
        <v>0</v>
      </c>
      <c r="AC284" s="219">
        <v>0</v>
      </c>
      <c r="AD284" s="219">
        <v>0</v>
      </c>
      <c r="AE284" s="219">
        <v>0</v>
      </c>
      <c r="AF284" s="216">
        <v>10000000</v>
      </c>
      <c r="AG284" s="220">
        <f t="shared" si="56"/>
        <v>10000000</v>
      </c>
      <c r="AH284" s="215">
        <f t="shared" si="57"/>
        <v>0</v>
      </c>
      <c r="AI284" s="219">
        <f t="shared" si="58"/>
        <v>0</v>
      </c>
      <c r="AJ284" s="234">
        <v>0</v>
      </c>
      <c r="AK284" s="219">
        <v>0</v>
      </c>
      <c r="AL284" s="219">
        <v>0</v>
      </c>
      <c r="AM284" s="219">
        <v>0</v>
      </c>
      <c r="AN284" s="219">
        <f t="shared" si="59"/>
        <v>0</v>
      </c>
      <c r="AO284" s="219">
        <v>0</v>
      </c>
      <c r="AP284" s="219">
        <v>0</v>
      </c>
      <c r="AQ284" s="219">
        <v>0</v>
      </c>
      <c r="AR284" s="219">
        <v>0</v>
      </c>
      <c r="AS284" s="219">
        <f t="shared" si="60"/>
        <v>0</v>
      </c>
      <c r="AT284" s="217">
        <v>0</v>
      </c>
      <c r="AU284" s="219">
        <v>0</v>
      </c>
      <c r="AV284" s="219">
        <v>0</v>
      </c>
      <c r="AW284" s="219">
        <v>0</v>
      </c>
      <c r="AX284" s="219">
        <f t="shared" si="61"/>
        <v>0</v>
      </c>
      <c r="AY284" s="219">
        <v>0</v>
      </c>
      <c r="AZ284" s="219">
        <v>0</v>
      </c>
      <c r="BA284" s="219">
        <v>0</v>
      </c>
      <c r="BB284" s="219">
        <v>0</v>
      </c>
      <c r="BC284" s="219">
        <v>0</v>
      </c>
      <c r="BD284" s="219">
        <v>0</v>
      </c>
      <c r="BE284" s="219">
        <v>10000000</v>
      </c>
      <c r="BF284" t="s">
        <v>318</v>
      </c>
    </row>
    <row r="285" ht="20.1" customHeight="1" spans="1:58">
      <c r="A285" s="211">
        <v>278</v>
      </c>
      <c r="B285" s="224" t="s">
        <v>48</v>
      </c>
      <c r="C285" s="224" t="s">
        <v>49</v>
      </c>
      <c r="D285" s="225">
        <v>2022</v>
      </c>
      <c r="E285" s="255" t="s">
        <v>346</v>
      </c>
      <c r="F285" s="212" t="s">
        <v>51</v>
      </c>
      <c r="G285" s="212" t="s">
        <v>51</v>
      </c>
      <c r="H285" s="214">
        <f t="shared" si="50"/>
        <v>3083400</v>
      </c>
      <c r="I285" s="215">
        <f t="shared" si="51"/>
        <v>3083400</v>
      </c>
      <c r="J285" s="216">
        <f t="shared" si="52"/>
        <v>0</v>
      </c>
      <c r="K285" s="217">
        <v>0</v>
      </c>
      <c r="L285" s="216">
        <v>0</v>
      </c>
      <c r="M285" s="218">
        <v>0</v>
      </c>
      <c r="N285" s="217">
        <v>0</v>
      </c>
      <c r="O285" s="216">
        <f t="shared" si="53"/>
        <v>0</v>
      </c>
      <c r="P285" s="215">
        <v>0</v>
      </c>
      <c r="Q285" s="215">
        <v>0</v>
      </c>
      <c r="R285" s="215">
        <v>0</v>
      </c>
      <c r="S285" s="218">
        <v>0</v>
      </c>
      <c r="T285" s="216">
        <f t="shared" si="54"/>
        <v>3083400</v>
      </c>
      <c r="U285" s="217">
        <v>3083400</v>
      </c>
      <c r="V285" s="217">
        <v>0</v>
      </c>
      <c r="W285" s="216">
        <v>0</v>
      </c>
      <c r="X285" s="216">
        <v>0</v>
      </c>
      <c r="Y285" s="219">
        <f t="shared" si="55"/>
        <v>0</v>
      </c>
      <c r="Z285" s="219">
        <v>0</v>
      </c>
      <c r="AA285" s="219">
        <v>0</v>
      </c>
      <c r="AB285" s="219">
        <v>0</v>
      </c>
      <c r="AC285" s="219">
        <v>0</v>
      </c>
      <c r="AD285" s="219">
        <v>0</v>
      </c>
      <c r="AE285" s="219">
        <v>0</v>
      </c>
      <c r="AF285" s="216">
        <v>0</v>
      </c>
      <c r="AG285" s="220">
        <f t="shared" si="56"/>
        <v>3083400</v>
      </c>
      <c r="AH285" s="215">
        <f t="shared" si="57"/>
        <v>3083400</v>
      </c>
      <c r="AI285" s="219">
        <f t="shared" si="58"/>
        <v>0</v>
      </c>
      <c r="AJ285" s="234">
        <v>0</v>
      </c>
      <c r="AK285" s="219">
        <v>0</v>
      </c>
      <c r="AL285" s="219">
        <v>0</v>
      </c>
      <c r="AM285" s="219">
        <v>0</v>
      </c>
      <c r="AN285" s="219">
        <f t="shared" si="59"/>
        <v>0</v>
      </c>
      <c r="AO285" s="219">
        <v>0</v>
      </c>
      <c r="AP285" s="219">
        <v>0</v>
      </c>
      <c r="AQ285" s="219">
        <v>0</v>
      </c>
      <c r="AR285" s="219">
        <v>0</v>
      </c>
      <c r="AS285" s="219">
        <f t="shared" si="60"/>
        <v>3083400</v>
      </c>
      <c r="AT285" s="219">
        <v>3083400</v>
      </c>
      <c r="AU285" s="219">
        <v>0</v>
      </c>
      <c r="AV285" s="219">
        <v>0</v>
      </c>
      <c r="AW285" s="219">
        <v>0</v>
      </c>
      <c r="AX285" s="219">
        <f t="shared" si="61"/>
        <v>0</v>
      </c>
      <c r="AY285" s="219">
        <v>0</v>
      </c>
      <c r="AZ285" s="219">
        <v>0</v>
      </c>
      <c r="BA285" s="219">
        <v>0</v>
      </c>
      <c r="BB285" s="219">
        <v>0</v>
      </c>
      <c r="BC285" s="219">
        <v>0</v>
      </c>
      <c r="BD285" s="219">
        <v>0</v>
      </c>
      <c r="BE285" s="219">
        <v>0</v>
      </c>
    </row>
    <row r="286" ht="20.1" customHeight="1" spans="1:58">
      <c r="A286" s="211">
        <v>279</v>
      </c>
      <c r="B286" s="224" t="s">
        <v>48</v>
      </c>
      <c r="C286" s="224" t="s">
        <v>49</v>
      </c>
      <c r="D286" s="225">
        <v>2022</v>
      </c>
      <c r="E286" s="213" t="s">
        <v>347</v>
      </c>
      <c r="F286" s="212" t="s">
        <v>51</v>
      </c>
      <c r="G286" s="212" t="s">
        <v>52</v>
      </c>
      <c r="H286" s="214">
        <f t="shared" si="50"/>
        <v>8105800</v>
      </c>
      <c r="I286" s="215">
        <f t="shared" si="51"/>
        <v>8105800</v>
      </c>
      <c r="J286" s="216">
        <f t="shared" si="52"/>
        <v>0</v>
      </c>
      <c r="K286" s="217">
        <v>0</v>
      </c>
      <c r="L286" s="216">
        <v>0</v>
      </c>
      <c r="M286" s="218">
        <v>0</v>
      </c>
      <c r="N286" s="217">
        <v>0</v>
      </c>
      <c r="O286" s="216">
        <f t="shared" si="53"/>
        <v>0</v>
      </c>
      <c r="P286" s="215">
        <v>0</v>
      </c>
      <c r="Q286" s="215">
        <v>0</v>
      </c>
      <c r="R286" s="215">
        <v>0</v>
      </c>
      <c r="S286" s="218">
        <v>0</v>
      </c>
      <c r="T286" s="216">
        <f t="shared" si="54"/>
        <v>8105800</v>
      </c>
      <c r="U286" s="217">
        <v>8105800</v>
      </c>
      <c r="V286" s="217">
        <v>0</v>
      </c>
      <c r="W286" s="216">
        <v>0</v>
      </c>
      <c r="X286" s="216">
        <v>0</v>
      </c>
      <c r="Y286" s="219">
        <f t="shared" si="55"/>
        <v>0</v>
      </c>
      <c r="Z286" s="219">
        <v>0</v>
      </c>
      <c r="AA286" s="219">
        <v>0</v>
      </c>
      <c r="AB286" s="219">
        <v>0</v>
      </c>
      <c r="AC286" s="219">
        <v>0</v>
      </c>
      <c r="AD286" s="219">
        <v>0</v>
      </c>
      <c r="AE286" s="219">
        <v>0</v>
      </c>
      <c r="AF286" s="216">
        <v>0</v>
      </c>
      <c r="AG286" s="220">
        <f t="shared" si="56"/>
        <v>8105800</v>
      </c>
      <c r="AH286" s="215">
        <f t="shared" si="57"/>
        <v>8105800</v>
      </c>
      <c r="AI286" s="219">
        <f t="shared" si="58"/>
        <v>0</v>
      </c>
      <c r="AJ286" s="219">
        <v>0</v>
      </c>
      <c r="AK286" s="219">
        <v>0</v>
      </c>
      <c r="AL286" s="219">
        <v>0</v>
      </c>
      <c r="AM286" s="219">
        <v>0</v>
      </c>
      <c r="AN286" s="219">
        <f t="shared" si="59"/>
        <v>0</v>
      </c>
      <c r="AO286" s="215">
        <v>0</v>
      </c>
      <c r="AP286" s="215">
        <v>0</v>
      </c>
      <c r="AQ286" s="219">
        <v>0</v>
      </c>
      <c r="AR286" s="219">
        <v>0</v>
      </c>
      <c r="AS286" s="219">
        <f t="shared" si="60"/>
        <v>8105800</v>
      </c>
      <c r="AT286" s="217">
        <v>8105800</v>
      </c>
      <c r="AU286" s="217">
        <v>0</v>
      </c>
      <c r="AV286" s="216">
        <v>0</v>
      </c>
      <c r="AW286" s="216">
        <v>0</v>
      </c>
      <c r="AX286" s="219">
        <f t="shared" si="61"/>
        <v>0</v>
      </c>
      <c r="AY286" s="219">
        <v>0</v>
      </c>
      <c r="AZ286" s="219">
        <v>0</v>
      </c>
      <c r="BA286" s="219">
        <v>0</v>
      </c>
      <c r="BB286" s="219">
        <v>0</v>
      </c>
      <c r="BC286" s="219">
        <v>0</v>
      </c>
      <c r="BD286" s="219">
        <v>0</v>
      </c>
      <c r="BE286" s="216">
        <v>0</v>
      </c>
    </row>
    <row r="287" ht="20.1" customHeight="1" spans="1:58">
      <c r="A287" s="211">
        <v>280</v>
      </c>
      <c r="B287" s="224" t="s">
        <v>48</v>
      </c>
      <c r="C287" s="224" t="s">
        <v>49</v>
      </c>
      <c r="D287" s="225">
        <v>2022</v>
      </c>
      <c r="E287" s="213" t="s">
        <v>348</v>
      </c>
      <c r="F287" s="212" t="s">
        <v>51</v>
      </c>
      <c r="G287" s="212" t="s">
        <v>52</v>
      </c>
      <c r="H287" s="214">
        <f t="shared" si="50"/>
        <v>6548200</v>
      </c>
      <c r="I287" s="215">
        <f t="shared" si="51"/>
        <v>6548200</v>
      </c>
      <c r="J287" s="216">
        <f t="shared" si="52"/>
        <v>0</v>
      </c>
      <c r="K287" s="217">
        <v>0</v>
      </c>
      <c r="L287" s="216">
        <v>0</v>
      </c>
      <c r="M287" s="218">
        <v>0</v>
      </c>
      <c r="N287" s="217">
        <v>0</v>
      </c>
      <c r="O287" s="216">
        <f t="shared" si="53"/>
        <v>0</v>
      </c>
      <c r="P287" s="215">
        <v>0</v>
      </c>
      <c r="Q287" s="215">
        <v>0</v>
      </c>
      <c r="R287" s="215">
        <v>0</v>
      </c>
      <c r="S287" s="218">
        <v>0</v>
      </c>
      <c r="T287" s="216">
        <f t="shared" si="54"/>
        <v>6548200</v>
      </c>
      <c r="U287" s="217">
        <v>6548200</v>
      </c>
      <c r="V287" s="217">
        <v>0</v>
      </c>
      <c r="W287" s="216">
        <v>0</v>
      </c>
      <c r="X287" s="216">
        <v>0</v>
      </c>
      <c r="Y287" s="219">
        <f t="shared" si="55"/>
        <v>0</v>
      </c>
      <c r="Z287" s="219">
        <v>0</v>
      </c>
      <c r="AA287" s="219">
        <v>0</v>
      </c>
      <c r="AB287" s="219">
        <v>0</v>
      </c>
      <c r="AC287" s="219">
        <v>0</v>
      </c>
      <c r="AD287" s="219">
        <v>0</v>
      </c>
      <c r="AE287" s="219">
        <v>0</v>
      </c>
      <c r="AF287" s="216">
        <v>0</v>
      </c>
      <c r="AG287" s="220">
        <f t="shared" si="56"/>
        <v>6548200</v>
      </c>
      <c r="AH287" s="215">
        <f t="shared" si="57"/>
        <v>6548200</v>
      </c>
      <c r="AI287" s="219">
        <f t="shared" si="58"/>
        <v>0</v>
      </c>
      <c r="AJ287" s="219">
        <v>0</v>
      </c>
      <c r="AK287" s="219">
        <v>0</v>
      </c>
      <c r="AL287" s="219">
        <v>0</v>
      </c>
      <c r="AM287" s="219">
        <v>0</v>
      </c>
      <c r="AN287" s="219">
        <f t="shared" si="59"/>
        <v>0</v>
      </c>
      <c r="AO287" s="215">
        <v>0</v>
      </c>
      <c r="AP287" s="215">
        <v>0</v>
      </c>
      <c r="AQ287" s="219">
        <v>0</v>
      </c>
      <c r="AR287" s="219">
        <v>0</v>
      </c>
      <c r="AS287" s="219">
        <f t="shared" si="60"/>
        <v>6548200</v>
      </c>
      <c r="AT287" s="217">
        <v>6548200</v>
      </c>
      <c r="AU287" s="217">
        <v>0</v>
      </c>
      <c r="AV287" s="216">
        <v>0</v>
      </c>
      <c r="AW287" s="216">
        <v>0</v>
      </c>
      <c r="AX287" s="219">
        <f t="shared" si="61"/>
        <v>0</v>
      </c>
      <c r="AY287" s="219">
        <v>0</v>
      </c>
      <c r="AZ287" s="219">
        <v>0</v>
      </c>
      <c r="BA287" s="219">
        <v>0</v>
      </c>
      <c r="BB287" s="219">
        <v>0</v>
      </c>
      <c r="BC287" s="219">
        <v>0</v>
      </c>
      <c r="BD287" s="219">
        <v>0</v>
      </c>
      <c r="BE287" s="216">
        <v>0</v>
      </c>
    </row>
    <row r="288" ht="20.1" customHeight="1" spans="1:58">
      <c r="A288" s="211">
        <v>281</v>
      </c>
      <c r="B288" s="224" t="s">
        <v>48</v>
      </c>
      <c r="C288" s="224" t="s">
        <v>49</v>
      </c>
      <c r="D288" s="225">
        <v>2022</v>
      </c>
      <c r="E288" s="213" t="s">
        <v>349</v>
      </c>
      <c r="F288" s="212" t="s">
        <v>51</v>
      </c>
      <c r="G288" s="212" t="s">
        <v>52</v>
      </c>
      <c r="H288" s="214">
        <f t="shared" si="50"/>
        <v>7281900</v>
      </c>
      <c r="I288" s="215">
        <f t="shared" si="51"/>
        <v>7281900</v>
      </c>
      <c r="J288" s="216">
        <f t="shared" si="52"/>
        <v>0</v>
      </c>
      <c r="K288" s="217">
        <v>0</v>
      </c>
      <c r="L288" s="216">
        <v>0</v>
      </c>
      <c r="M288" s="218">
        <v>0</v>
      </c>
      <c r="N288" s="217">
        <v>0</v>
      </c>
      <c r="O288" s="216">
        <f t="shared" si="53"/>
        <v>0</v>
      </c>
      <c r="P288" s="215">
        <v>0</v>
      </c>
      <c r="Q288" s="215">
        <v>0</v>
      </c>
      <c r="R288" s="215">
        <v>0</v>
      </c>
      <c r="S288" s="218">
        <v>0</v>
      </c>
      <c r="T288" s="216">
        <f t="shared" si="54"/>
        <v>7281900</v>
      </c>
      <c r="U288" s="217">
        <v>7281900</v>
      </c>
      <c r="V288" s="217">
        <v>0</v>
      </c>
      <c r="W288" s="216">
        <v>0</v>
      </c>
      <c r="X288" s="216">
        <v>0</v>
      </c>
      <c r="Y288" s="219">
        <f t="shared" si="55"/>
        <v>0</v>
      </c>
      <c r="Z288" s="219">
        <v>0</v>
      </c>
      <c r="AA288" s="219">
        <v>0</v>
      </c>
      <c r="AB288" s="219">
        <v>0</v>
      </c>
      <c r="AC288" s="219">
        <v>0</v>
      </c>
      <c r="AD288" s="219">
        <v>0</v>
      </c>
      <c r="AE288" s="219">
        <v>0</v>
      </c>
      <c r="AF288" s="216">
        <v>0</v>
      </c>
      <c r="AG288" s="220">
        <f t="shared" si="56"/>
        <v>7281900</v>
      </c>
      <c r="AH288" s="215">
        <f t="shared" si="57"/>
        <v>7281900</v>
      </c>
      <c r="AI288" s="219">
        <f t="shared" si="58"/>
        <v>0</v>
      </c>
      <c r="AJ288" s="219">
        <v>0</v>
      </c>
      <c r="AK288" s="219">
        <v>0</v>
      </c>
      <c r="AL288" s="219">
        <v>0</v>
      </c>
      <c r="AM288" s="219">
        <v>0</v>
      </c>
      <c r="AN288" s="219">
        <f t="shared" si="59"/>
        <v>0</v>
      </c>
      <c r="AO288" s="215">
        <v>0</v>
      </c>
      <c r="AP288" s="215">
        <v>0</v>
      </c>
      <c r="AQ288" s="219">
        <v>0</v>
      </c>
      <c r="AR288" s="219">
        <v>0</v>
      </c>
      <c r="AS288" s="219">
        <f t="shared" si="60"/>
        <v>7281900</v>
      </c>
      <c r="AT288" s="217">
        <v>7281900</v>
      </c>
      <c r="AU288" s="217">
        <v>0</v>
      </c>
      <c r="AV288" s="216">
        <v>0</v>
      </c>
      <c r="AW288" s="216">
        <v>0</v>
      </c>
      <c r="AX288" s="219">
        <f t="shared" si="61"/>
        <v>0</v>
      </c>
      <c r="AY288" s="219">
        <v>0</v>
      </c>
      <c r="AZ288" s="219">
        <v>0</v>
      </c>
      <c r="BA288" s="219">
        <v>0</v>
      </c>
      <c r="BB288" s="219">
        <v>0</v>
      </c>
      <c r="BC288" s="219">
        <v>0</v>
      </c>
      <c r="BD288" s="219">
        <v>0</v>
      </c>
      <c r="BE288" s="216">
        <v>0</v>
      </c>
    </row>
    <row r="289" ht="20.1" customHeight="1" spans="1:57">
      <c r="A289" s="211">
        <v>282</v>
      </c>
      <c r="B289" s="224" t="s">
        <v>48</v>
      </c>
      <c r="C289" s="224" t="s">
        <v>49</v>
      </c>
      <c r="D289" s="225">
        <v>2022</v>
      </c>
      <c r="E289" s="213" t="s">
        <v>350</v>
      </c>
      <c r="F289" s="212" t="s">
        <v>51</v>
      </c>
      <c r="G289" s="212" t="s">
        <v>52</v>
      </c>
      <c r="H289" s="214">
        <f t="shared" si="50"/>
        <v>4620000</v>
      </c>
      <c r="I289" s="215">
        <f t="shared" si="51"/>
        <v>4620000</v>
      </c>
      <c r="J289" s="216">
        <f t="shared" si="52"/>
        <v>0</v>
      </c>
      <c r="K289" s="217">
        <v>0</v>
      </c>
      <c r="L289" s="216">
        <v>0</v>
      </c>
      <c r="M289" s="218">
        <v>0</v>
      </c>
      <c r="N289" s="217">
        <v>0</v>
      </c>
      <c r="O289" s="216">
        <f t="shared" si="53"/>
        <v>0</v>
      </c>
      <c r="P289" s="215">
        <v>0</v>
      </c>
      <c r="Q289" s="215">
        <v>0</v>
      </c>
      <c r="R289" s="215">
        <v>0</v>
      </c>
      <c r="S289" s="218">
        <v>0</v>
      </c>
      <c r="T289" s="216">
        <f t="shared" si="54"/>
        <v>4620000</v>
      </c>
      <c r="U289" s="217">
        <v>4620000</v>
      </c>
      <c r="V289" s="217">
        <v>0</v>
      </c>
      <c r="W289" s="216">
        <v>0</v>
      </c>
      <c r="X289" s="216">
        <v>0</v>
      </c>
      <c r="Y289" s="219">
        <f t="shared" si="55"/>
        <v>0</v>
      </c>
      <c r="Z289" s="219">
        <v>0</v>
      </c>
      <c r="AA289" s="219">
        <v>0</v>
      </c>
      <c r="AB289" s="219">
        <v>0</v>
      </c>
      <c r="AC289" s="219">
        <v>0</v>
      </c>
      <c r="AD289" s="219">
        <v>0</v>
      </c>
      <c r="AE289" s="219">
        <v>0</v>
      </c>
      <c r="AF289" s="216">
        <v>0</v>
      </c>
      <c r="AG289" s="220">
        <f t="shared" si="56"/>
        <v>4620000</v>
      </c>
      <c r="AH289" s="215">
        <f t="shared" si="57"/>
        <v>4620000</v>
      </c>
      <c r="AI289" s="219">
        <f t="shared" si="58"/>
        <v>0</v>
      </c>
      <c r="AJ289" s="219">
        <v>0</v>
      </c>
      <c r="AK289" s="219">
        <v>0</v>
      </c>
      <c r="AL289" s="219">
        <v>0</v>
      </c>
      <c r="AM289" s="219">
        <v>0</v>
      </c>
      <c r="AN289" s="219">
        <f t="shared" si="59"/>
        <v>0</v>
      </c>
      <c r="AO289" s="215">
        <v>0</v>
      </c>
      <c r="AP289" s="215">
        <v>0</v>
      </c>
      <c r="AQ289" s="219">
        <v>0</v>
      </c>
      <c r="AR289" s="219">
        <v>0</v>
      </c>
      <c r="AS289" s="219">
        <f t="shared" si="60"/>
        <v>4620000</v>
      </c>
      <c r="AT289" s="217">
        <v>4620000</v>
      </c>
      <c r="AU289" s="217">
        <v>0</v>
      </c>
      <c r="AV289" s="216">
        <v>0</v>
      </c>
      <c r="AW289" s="216">
        <v>0</v>
      </c>
      <c r="AX289" s="219">
        <f t="shared" si="61"/>
        <v>0</v>
      </c>
      <c r="AY289" s="219">
        <v>0</v>
      </c>
      <c r="AZ289" s="219">
        <v>0</v>
      </c>
      <c r="BA289" s="219">
        <v>0</v>
      </c>
      <c r="BB289" s="219">
        <v>0</v>
      </c>
      <c r="BC289" s="219">
        <v>0</v>
      </c>
      <c r="BD289" s="219">
        <v>0</v>
      </c>
      <c r="BE289" s="216">
        <v>0</v>
      </c>
    </row>
    <row r="290" ht="20.1" customHeight="1" spans="1:57">
      <c r="A290" s="211">
        <v>283</v>
      </c>
      <c r="B290" s="224" t="s">
        <v>48</v>
      </c>
      <c r="C290" s="224" t="s">
        <v>49</v>
      </c>
      <c r="D290" s="225">
        <v>2022</v>
      </c>
      <c r="E290" s="213" t="s">
        <v>351</v>
      </c>
      <c r="F290" s="212" t="s">
        <v>51</v>
      </c>
      <c r="G290" s="212" t="s">
        <v>52</v>
      </c>
      <c r="H290" s="214">
        <f t="shared" si="50"/>
        <v>5243900</v>
      </c>
      <c r="I290" s="215">
        <f t="shared" si="51"/>
        <v>5243900</v>
      </c>
      <c r="J290" s="216">
        <f t="shared" si="52"/>
        <v>0</v>
      </c>
      <c r="K290" s="217">
        <v>0</v>
      </c>
      <c r="L290" s="216">
        <v>0</v>
      </c>
      <c r="M290" s="218">
        <v>0</v>
      </c>
      <c r="N290" s="217">
        <v>0</v>
      </c>
      <c r="O290" s="216">
        <f t="shared" si="53"/>
        <v>0</v>
      </c>
      <c r="P290" s="215">
        <v>0</v>
      </c>
      <c r="Q290" s="215">
        <v>0</v>
      </c>
      <c r="R290" s="215">
        <v>0</v>
      </c>
      <c r="S290" s="218">
        <v>0</v>
      </c>
      <c r="T290" s="216">
        <f t="shared" si="54"/>
        <v>5243900</v>
      </c>
      <c r="U290" s="217">
        <v>5243900</v>
      </c>
      <c r="V290" s="217">
        <v>0</v>
      </c>
      <c r="W290" s="216">
        <v>0</v>
      </c>
      <c r="X290" s="216">
        <v>0</v>
      </c>
      <c r="Y290" s="219">
        <f t="shared" si="55"/>
        <v>0</v>
      </c>
      <c r="Z290" s="219">
        <v>0</v>
      </c>
      <c r="AA290" s="219">
        <v>0</v>
      </c>
      <c r="AB290" s="219">
        <v>0</v>
      </c>
      <c r="AC290" s="219">
        <v>0</v>
      </c>
      <c r="AD290" s="219">
        <v>0</v>
      </c>
      <c r="AE290" s="219">
        <v>0</v>
      </c>
      <c r="AF290" s="216">
        <v>0</v>
      </c>
      <c r="AG290" s="220">
        <f t="shared" si="56"/>
        <v>5243900</v>
      </c>
      <c r="AH290" s="215">
        <f t="shared" si="57"/>
        <v>5243900</v>
      </c>
      <c r="AI290" s="219">
        <f t="shared" si="58"/>
        <v>0</v>
      </c>
      <c r="AJ290" s="219">
        <v>0</v>
      </c>
      <c r="AK290" s="219">
        <v>0</v>
      </c>
      <c r="AL290" s="219">
        <v>0</v>
      </c>
      <c r="AM290" s="219">
        <v>0</v>
      </c>
      <c r="AN290" s="219">
        <f t="shared" si="59"/>
        <v>0</v>
      </c>
      <c r="AO290" s="215">
        <v>0</v>
      </c>
      <c r="AP290" s="215">
        <v>0</v>
      </c>
      <c r="AQ290" s="219">
        <v>0</v>
      </c>
      <c r="AR290" s="219">
        <v>0</v>
      </c>
      <c r="AS290" s="219">
        <f t="shared" si="60"/>
        <v>5243900</v>
      </c>
      <c r="AT290" s="217">
        <v>5243900</v>
      </c>
      <c r="AU290" s="217">
        <v>0</v>
      </c>
      <c r="AV290" s="216">
        <v>0</v>
      </c>
      <c r="AW290" s="216">
        <v>0</v>
      </c>
      <c r="AX290" s="219">
        <f t="shared" si="61"/>
        <v>0</v>
      </c>
      <c r="AY290" s="219">
        <v>0</v>
      </c>
      <c r="AZ290" s="219">
        <v>0</v>
      </c>
      <c r="BA290" s="219">
        <v>0</v>
      </c>
      <c r="BB290" s="219">
        <v>0</v>
      </c>
      <c r="BC290" s="219">
        <v>0</v>
      </c>
      <c r="BD290" s="219">
        <v>0</v>
      </c>
      <c r="BE290" s="216">
        <v>0</v>
      </c>
    </row>
    <row r="291" ht="20.1" customHeight="1" spans="1:57">
      <c r="A291" s="211">
        <v>284</v>
      </c>
      <c r="B291" s="224" t="s">
        <v>48</v>
      </c>
      <c r="C291" s="224" t="s">
        <v>49</v>
      </c>
      <c r="D291" s="225">
        <v>2022</v>
      </c>
      <c r="E291" s="213" t="s">
        <v>352</v>
      </c>
      <c r="F291" s="212" t="s">
        <v>51</v>
      </c>
      <c r="G291" s="212" t="s">
        <v>52</v>
      </c>
      <c r="H291" s="214">
        <f t="shared" si="50"/>
        <v>2800000</v>
      </c>
      <c r="I291" s="215">
        <f t="shared" si="51"/>
        <v>2800000</v>
      </c>
      <c r="J291" s="216">
        <f t="shared" si="52"/>
        <v>0</v>
      </c>
      <c r="K291" s="217">
        <v>0</v>
      </c>
      <c r="L291" s="216">
        <v>0</v>
      </c>
      <c r="M291" s="218">
        <v>0</v>
      </c>
      <c r="N291" s="217">
        <v>0</v>
      </c>
      <c r="O291" s="216">
        <f t="shared" si="53"/>
        <v>0</v>
      </c>
      <c r="P291" s="215">
        <v>0</v>
      </c>
      <c r="Q291" s="215">
        <v>0</v>
      </c>
      <c r="R291" s="215">
        <v>0</v>
      </c>
      <c r="S291" s="218">
        <v>0</v>
      </c>
      <c r="T291" s="216">
        <f t="shared" si="54"/>
        <v>2800000</v>
      </c>
      <c r="U291" s="217">
        <v>2800000</v>
      </c>
      <c r="V291" s="217">
        <v>0</v>
      </c>
      <c r="W291" s="216">
        <v>0</v>
      </c>
      <c r="X291" s="216">
        <v>0</v>
      </c>
      <c r="Y291" s="219">
        <f t="shared" si="55"/>
        <v>0</v>
      </c>
      <c r="Z291" s="219">
        <v>0</v>
      </c>
      <c r="AA291" s="219">
        <v>0</v>
      </c>
      <c r="AB291" s="219">
        <v>0</v>
      </c>
      <c r="AC291" s="219">
        <v>0</v>
      </c>
      <c r="AD291" s="219">
        <v>0</v>
      </c>
      <c r="AE291" s="219">
        <v>0</v>
      </c>
      <c r="AF291" s="216">
        <v>0</v>
      </c>
      <c r="AG291" s="220">
        <f t="shared" si="56"/>
        <v>2800000</v>
      </c>
      <c r="AH291" s="215">
        <f t="shared" si="57"/>
        <v>2800000</v>
      </c>
      <c r="AI291" s="219">
        <f t="shared" si="58"/>
        <v>0</v>
      </c>
      <c r="AJ291" s="219">
        <v>0</v>
      </c>
      <c r="AK291" s="219">
        <v>0</v>
      </c>
      <c r="AL291" s="219">
        <v>0</v>
      </c>
      <c r="AM291" s="219">
        <v>0</v>
      </c>
      <c r="AN291" s="219">
        <f t="shared" si="59"/>
        <v>0</v>
      </c>
      <c r="AO291" s="215">
        <v>0</v>
      </c>
      <c r="AP291" s="215">
        <v>0</v>
      </c>
      <c r="AQ291" s="219">
        <v>0</v>
      </c>
      <c r="AR291" s="219">
        <v>0</v>
      </c>
      <c r="AS291" s="219">
        <f t="shared" si="60"/>
        <v>2800000</v>
      </c>
      <c r="AT291" s="217">
        <v>2800000</v>
      </c>
      <c r="AU291" s="217">
        <v>0</v>
      </c>
      <c r="AV291" s="216">
        <v>0</v>
      </c>
      <c r="AW291" s="216">
        <v>0</v>
      </c>
      <c r="AX291" s="219">
        <f t="shared" si="61"/>
        <v>0</v>
      </c>
      <c r="AY291" s="219">
        <v>0</v>
      </c>
      <c r="AZ291" s="219">
        <v>0</v>
      </c>
      <c r="BA291" s="219">
        <v>0</v>
      </c>
      <c r="BB291" s="219">
        <v>0</v>
      </c>
      <c r="BC291" s="219">
        <v>0</v>
      </c>
      <c r="BD291" s="219">
        <v>0</v>
      </c>
      <c r="BE291" s="216">
        <v>0</v>
      </c>
    </row>
    <row r="292" ht="20.1" customHeight="1" spans="1:57">
      <c r="A292" s="211">
        <v>285</v>
      </c>
      <c r="B292" s="224" t="s">
        <v>48</v>
      </c>
      <c r="C292" s="224" t="s">
        <v>49</v>
      </c>
      <c r="D292" s="225">
        <v>2022</v>
      </c>
      <c r="E292" s="213" t="s">
        <v>353</v>
      </c>
      <c r="F292" s="212" t="s">
        <v>51</v>
      </c>
      <c r="G292" s="212" t="s">
        <v>52</v>
      </c>
      <c r="H292" s="214">
        <f t="shared" si="50"/>
        <v>3758200</v>
      </c>
      <c r="I292" s="215">
        <f t="shared" si="51"/>
        <v>3758200</v>
      </c>
      <c r="J292" s="216">
        <f t="shared" si="52"/>
        <v>0</v>
      </c>
      <c r="K292" s="217">
        <v>0</v>
      </c>
      <c r="L292" s="216">
        <v>0</v>
      </c>
      <c r="M292" s="218">
        <v>0</v>
      </c>
      <c r="N292" s="217">
        <v>0</v>
      </c>
      <c r="O292" s="216">
        <f t="shared" si="53"/>
        <v>0</v>
      </c>
      <c r="P292" s="215">
        <v>0</v>
      </c>
      <c r="Q292" s="215">
        <v>0</v>
      </c>
      <c r="R292" s="215">
        <v>0</v>
      </c>
      <c r="S292" s="218">
        <v>0</v>
      </c>
      <c r="T292" s="216">
        <f t="shared" si="54"/>
        <v>3758200</v>
      </c>
      <c r="U292" s="217">
        <v>3758200</v>
      </c>
      <c r="V292" s="217">
        <v>0</v>
      </c>
      <c r="W292" s="216">
        <v>0</v>
      </c>
      <c r="X292" s="216">
        <v>0</v>
      </c>
      <c r="Y292" s="219">
        <f t="shared" si="55"/>
        <v>0</v>
      </c>
      <c r="Z292" s="219">
        <v>0</v>
      </c>
      <c r="AA292" s="219">
        <v>0</v>
      </c>
      <c r="AB292" s="219">
        <v>0</v>
      </c>
      <c r="AC292" s="219">
        <v>0</v>
      </c>
      <c r="AD292" s="219">
        <v>0</v>
      </c>
      <c r="AE292" s="219">
        <v>0</v>
      </c>
      <c r="AF292" s="216">
        <v>0</v>
      </c>
      <c r="AG292" s="220">
        <f t="shared" si="56"/>
        <v>3758200</v>
      </c>
      <c r="AH292" s="215">
        <f t="shared" si="57"/>
        <v>3758200</v>
      </c>
      <c r="AI292" s="219">
        <f t="shared" si="58"/>
        <v>0</v>
      </c>
      <c r="AJ292" s="219">
        <v>0</v>
      </c>
      <c r="AK292" s="219">
        <v>0</v>
      </c>
      <c r="AL292" s="219">
        <v>0</v>
      </c>
      <c r="AM292" s="219">
        <v>0</v>
      </c>
      <c r="AN292" s="219">
        <f t="shared" si="59"/>
        <v>0</v>
      </c>
      <c r="AO292" s="215">
        <v>0</v>
      </c>
      <c r="AP292" s="215">
        <v>0</v>
      </c>
      <c r="AQ292" s="219">
        <v>0</v>
      </c>
      <c r="AR292" s="219">
        <v>0</v>
      </c>
      <c r="AS292" s="219">
        <f t="shared" si="60"/>
        <v>3758200</v>
      </c>
      <c r="AT292" s="217">
        <v>3758200</v>
      </c>
      <c r="AU292" s="217">
        <v>0</v>
      </c>
      <c r="AV292" s="216">
        <v>0</v>
      </c>
      <c r="AW292" s="216">
        <v>0</v>
      </c>
      <c r="AX292" s="219">
        <f t="shared" si="61"/>
        <v>0</v>
      </c>
      <c r="AY292" s="219">
        <v>0</v>
      </c>
      <c r="AZ292" s="219">
        <v>0</v>
      </c>
      <c r="BA292" s="219">
        <v>0</v>
      </c>
      <c r="BB292" s="219">
        <v>0</v>
      </c>
      <c r="BC292" s="219">
        <v>0</v>
      </c>
      <c r="BD292" s="219">
        <v>0</v>
      </c>
      <c r="BE292" s="216">
        <v>0</v>
      </c>
    </row>
    <row r="293" ht="20.1" customHeight="1" spans="1:57">
      <c r="A293" s="211">
        <v>286</v>
      </c>
      <c r="B293" s="224" t="s">
        <v>48</v>
      </c>
      <c r="C293" s="224" t="s">
        <v>49</v>
      </c>
      <c r="D293" s="225">
        <v>2022</v>
      </c>
      <c r="E293" s="213" t="s">
        <v>354</v>
      </c>
      <c r="F293" s="212" t="s">
        <v>51</v>
      </c>
      <c r="G293" s="212" t="s">
        <v>52</v>
      </c>
      <c r="H293" s="214">
        <f t="shared" si="50"/>
        <v>568200</v>
      </c>
      <c r="I293" s="215">
        <f t="shared" si="51"/>
        <v>568200</v>
      </c>
      <c r="J293" s="216">
        <f t="shared" si="52"/>
        <v>0</v>
      </c>
      <c r="K293" s="217">
        <v>0</v>
      </c>
      <c r="L293" s="216">
        <v>0</v>
      </c>
      <c r="M293" s="218">
        <v>0</v>
      </c>
      <c r="N293" s="217">
        <v>0</v>
      </c>
      <c r="O293" s="216">
        <f t="shared" si="53"/>
        <v>0</v>
      </c>
      <c r="P293" s="215">
        <v>0</v>
      </c>
      <c r="Q293" s="215">
        <v>0</v>
      </c>
      <c r="R293" s="215">
        <v>0</v>
      </c>
      <c r="S293" s="218">
        <v>0</v>
      </c>
      <c r="T293" s="216">
        <f t="shared" si="54"/>
        <v>568200</v>
      </c>
      <c r="U293" s="217">
        <v>568200</v>
      </c>
      <c r="V293" s="217">
        <v>0</v>
      </c>
      <c r="W293" s="216">
        <v>0</v>
      </c>
      <c r="X293" s="216">
        <v>0</v>
      </c>
      <c r="Y293" s="219">
        <f t="shared" si="55"/>
        <v>0</v>
      </c>
      <c r="Z293" s="219">
        <v>0</v>
      </c>
      <c r="AA293" s="219">
        <v>0</v>
      </c>
      <c r="AB293" s="219">
        <v>0</v>
      </c>
      <c r="AC293" s="219">
        <v>0</v>
      </c>
      <c r="AD293" s="219">
        <v>0</v>
      </c>
      <c r="AE293" s="219">
        <v>0</v>
      </c>
      <c r="AF293" s="216">
        <v>0</v>
      </c>
      <c r="AG293" s="220">
        <f t="shared" si="56"/>
        <v>568200</v>
      </c>
      <c r="AH293" s="215">
        <f t="shared" si="57"/>
        <v>568200</v>
      </c>
      <c r="AI293" s="219">
        <f t="shared" si="58"/>
        <v>0</v>
      </c>
      <c r="AJ293" s="219">
        <v>0</v>
      </c>
      <c r="AK293" s="219">
        <v>0</v>
      </c>
      <c r="AL293" s="219">
        <v>0</v>
      </c>
      <c r="AM293" s="219">
        <v>0</v>
      </c>
      <c r="AN293" s="219">
        <f t="shared" si="59"/>
        <v>0</v>
      </c>
      <c r="AO293" s="215">
        <v>0</v>
      </c>
      <c r="AP293" s="215">
        <v>0</v>
      </c>
      <c r="AQ293" s="219">
        <v>0</v>
      </c>
      <c r="AR293" s="219">
        <v>0</v>
      </c>
      <c r="AS293" s="219">
        <f t="shared" si="60"/>
        <v>568200</v>
      </c>
      <c r="AT293" s="217">
        <v>568200</v>
      </c>
      <c r="AU293" s="217">
        <v>0</v>
      </c>
      <c r="AV293" s="216">
        <v>0</v>
      </c>
      <c r="AW293" s="216">
        <v>0</v>
      </c>
      <c r="AX293" s="219">
        <f t="shared" si="61"/>
        <v>0</v>
      </c>
      <c r="AY293" s="219">
        <v>0</v>
      </c>
      <c r="AZ293" s="219">
        <v>0</v>
      </c>
      <c r="BA293" s="219">
        <v>0</v>
      </c>
      <c r="BB293" s="219">
        <v>0</v>
      </c>
      <c r="BC293" s="219">
        <v>0</v>
      </c>
      <c r="BD293" s="219">
        <v>0</v>
      </c>
      <c r="BE293" s="216">
        <v>0</v>
      </c>
    </row>
    <row r="294" ht="20.1" customHeight="1" spans="1:57">
      <c r="A294" s="211">
        <v>287</v>
      </c>
      <c r="B294" s="224" t="s">
        <v>48</v>
      </c>
      <c r="C294" s="224" t="s">
        <v>49</v>
      </c>
      <c r="D294" s="225">
        <v>2022</v>
      </c>
      <c r="E294" s="213" t="s">
        <v>355</v>
      </c>
      <c r="F294" s="212" t="s">
        <v>51</v>
      </c>
      <c r="G294" s="212" t="s">
        <v>52</v>
      </c>
      <c r="H294" s="214">
        <f t="shared" si="50"/>
        <v>1760500</v>
      </c>
      <c r="I294" s="215">
        <f t="shared" si="51"/>
        <v>1760500</v>
      </c>
      <c r="J294" s="216">
        <f t="shared" si="52"/>
        <v>0</v>
      </c>
      <c r="K294" s="217">
        <v>0</v>
      </c>
      <c r="L294" s="216">
        <v>0</v>
      </c>
      <c r="M294" s="218">
        <v>0</v>
      </c>
      <c r="N294" s="217">
        <v>0</v>
      </c>
      <c r="O294" s="216">
        <f t="shared" si="53"/>
        <v>0</v>
      </c>
      <c r="P294" s="215">
        <v>0</v>
      </c>
      <c r="Q294" s="215">
        <v>0</v>
      </c>
      <c r="R294" s="215">
        <v>0</v>
      </c>
      <c r="S294" s="218">
        <v>0</v>
      </c>
      <c r="T294" s="216">
        <f t="shared" si="54"/>
        <v>1760500</v>
      </c>
      <c r="U294" s="217">
        <v>1760500</v>
      </c>
      <c r="V294" s="217">
        <v>0</v>
      </c>
      <c r="W294" s="216">
        <v>0</v>
      </c>
      <c r="X294" s="216">
        <v>0</v>
      </c>
      <c r="Y294" s="219">
        <f t="shared" si="55"/>
        <v>0</v>
      </c>
      <c r="Z294" s="219">
        <v>0</v>
      </c>
      <c r="AA294" s="219">
        <v>0</v>
      </c>
      <c r="AB294" s="219">
        <v>0</v>
      </c>
      <c r="AC294" s="219">
        <v>0</v>
      </c>
      <c r="AD294" s="219">
        <v>0</v>
      </c>
      <c r="AE294" s="219">
        <v>0</v>
      </c>
      <c r="AF294" s="216">
        <v>0</v>
      </c>
      <c r="AG294" s="220">
        <f t="shared" si="56"/>
        <v>1760500</v>
      </c>
      <c r="AH294" s="215">
        <f t="shared" si="57"/>
        <v>1760500</v>
      </c>
      <c r="AI294" s="219">
        <f t="shared" si="58"/>
        <v>0</v>
      </c>
      <c r="AJ294" s="219">
        <v>0</v>
      </c>
      <c r="AK294" s="219">
        <v>0</v>
      </c>
      <c r="AL294" s="219">
        <v>0</v>
      </c>
      <c r="AM294" s="219">
        <v>0</v>
      </c>
      <c r="AN294" s="219">
        <f t="shared" si="59"/>
        <v>0</v>
      </c>
      <c r="AO294" s="215">
        <v>0</v>
      </c>
      <c r="AP294" s="215">
        <v>0</v>
      </c>
      <c r="AQ294" s="219">
        <v>0</v>
      </c>
      <c r="AR294" s="219">
        <v>0</v>
      </c>
      <c r="AS294" s="219">
        <f t="shared" si="60"/>
        <v>1760500</v>
      </c>
      <c r="AT294" s="217">
        <v>1760500</v>
      </c>
      <c r="AU294" s="217">
        <v>0</v>
      </c>
      <c r="AV294" s="216">
        <v>0</v>
      </c>
      <c r="AW294" s="216">
        <v>0</v>
      </c>
      <c r="AX294" s="219">
        <f t="shared" si="61"/>
        <v>0</v>
      </c>
      <c r="AY294" s="219">
        <v>0</v>
      </c>
      <c r="AZ294" s="219">
        <v>0</v>
      </c>
      <c r="BA294" s="219">
        <v>0</v>
      </c>
      <c r="BB294" s="219">
        <v>0</v>
      </c>
      <c r="BC294" s="219">
        <v>0</v>
      </c>
      <c r="BD294" s="219">
        <v>0</v>
      </c>
      <c r="BE294" s="216">
        <v>0</v>
      </c>
    </row>
    <row r="295" ht="20.1" customHeight="1" spans="1:57">
      <c r="A295" s="211">
        <v>288</v>
      </c>
      <c r="B295" s="224" t="s">
        <v>48</v>
      </c>
      <c r="C295" s="224" t="s">
        <v>49</v>
      </c>
      <c r="D295" s="225">
        <v>2022</v>
      </c>
      <c r="E295" s="213" t="s">
        <v>356</v>
      </c>
      <c r="F295" s="212" t="s">
        <v>51</v>
      </c>
      <c r="G295" s="212" t="s">
        <v>52</v>
      </c>
      <c r="H295" s="214">
        <f t="shared" si="50"/>
        <v>1282000</v>
      </c>
      <c r="I295" s="215">
        <f t="shared" si="51"/>
        <v>1282000</v>
      </c>
      <c r="J295" s="216">
        <f t="shared" si="52"/>
        <v>0</v>
      </c>
      <c r="K295" s="217">
        <v>0</v>
      </c>
      <c r="L295" s="216">
        <v>0</v>
      </c>
      <c r="M295" s="218">
        <v>0</v>
      </c>
      <c r="N295" s="217">
        <v>0</v>
      </c>
      <c r="O295" s="216">
        <f t="shared" si="53"/>
        <v>0</v>
      </c>
      <c r="P295" s="215">
        <v>0</v>
      </c>
      <c r="Q295" s="215">
        <v>0</v>
      </c>
      <c r="R295" s="215">
        <v>0</v>
      </c>
      <c r="S295" s="218">
        <v>0</v>
      </c>
      <c r="T295" s="216">
        <f t="shared" si="54"/>
        <v>1282000</v>
      </c>
      <c r="U295" s="217">
        <v>1282000</v>
      </c>
      <c r="V295" s="217">
        <v>0</v>
      </c>
      <c r="W295" s="216">
        <v>0</v>
      </c>
      <c r="X295" s="216">
        <v>0</v>
      </c>
      <c r="Y295" s="219">
        <f t="shared" si="55"/>
        <v>0</v>
      </c>
      <c r="Z295" s="219">
        <v>0</v>
      </c>
      <c r="AA295" s="219">
        <v>0</v>
      </c>
      <c r="AB295" s="219">
        <v>0</v>
      </c>
      <c r="AC295" s="219">
        <v>0</v>
      </c>
      <c r="AD295" s="219">
        <v>0</v>
      </c>
      <c r="AE295" s="219">
        <v>0</v>
      </c>
      <c r="AF295" s="216">
        <v>0</v>
      </c>
      <c r="AG295" s="220">
        <f t="shared" si="56"/>
        <v>1282000</v>
      </c>
      <c r="AH295" s="215">
        <f t="shared" si="57"/>
        <v>1282000</v>
      </c>
      <c r="AI295" s="219">
        <f t="shared" si="58"/>
        <v>0</v>
      </c>
      <c r="AJ295" s="219">
        <v>0</v>
      </c>
      <c r="AK295" s="219">
        <v>0</v>
      </c>
      <c r="AL295" s="219">
        <v>0</v>
      </c>
      <c r="AM295" s="219">
        <v>0</v>
      </c>
      <c r="AN295" s="219">
        <f t="shared" si="59"/>
        <v>0</v>
      </c>
      <c r="AO295" s="215">
        <v>0</v>
      </c>
      <c r="AP295" s="215">
        <v>0</v>
      </c>
      <c r="AQ295" s="219">
        <v>0</v>
      </c>
      <c r="AR295" s="219">
        <v>0</v>
      </c>
      <c r="AS295" s="219">
        <f t="shared" si="60"/>
        <v>1282000</v>
      </c>
      <c r="AT295" s="217">
        <v>1282000</v>
      </c>
      <c r="AU295" s="217">
        <v>0</v>
      </c>
      <c r="AV295" s="216">
        <v>0</v>
      </c>
      <c r="AW295" s="216">
        <v>0</v>
      </c>
      <c r="AX295" s="219">
        <f t="shared" si="61"/>
        <v>0</v>
      </c>
      <c r="AY295" s="219">
        <v>0</v>
      </c>
      <c r="AZ295" s="219">
        <v>0</v>
      </c>
      <c r="BA295" s="219">
        <v>0</v>
      </c>
      <c r="BB295" s="219">
        <v>0</v>
      </c>
      <c r="BC295" s="219">
        <v>0</v>
      </c>
      <c r="BD295" s="219">
        <v>0</v>
      </c>
      <c r="BE295" s="216">
        <v>0</v>
      </c>
    </row>
    <row r="296" ht="20.1" customHeight="1" spans="1:57">
      <c r="A296" s="211">
        <v>289</v>
      </c>
      <c r="B296" s="224" t="s">
        <v>48</v>
      </c>
      <c r="C296" s="224" t="s">
        <v>49</v>
      </c>
      <c r="D296" s="225">
        <v>2022</v>
      </c>
      <c r="E296" s="213" t="s">
        <v>357</v>
      </c>
      <c r="F296" s="212" t="s">
        <v>51</v>
      </c>
      <c r="G296" s="212" t="s">
        <v>52</v>
      </c>
      <c r="H296" s="214">
        <f t="shared" si="50"/>
        <v>2964200</v>
      </c>
      <c r="I296" s="215">
        <f t="shared" si="51"/>
        <v>2964200</v>
      </c>
      <c r="J296" s="216">
        <f t="shared" si="52"/>
        <v>0</v>
      </c>
      <c r="K296" s="217">
        <v>0</v>
      </c>
      <c r="L296" s="216">
        <v>0</v>
      </c>
      <c r="M296" s="218">
        <v>0</v>
      </c>
      <c r="N296" s="217">
        <v>0</v>
      </c>
      <c r="O296" s="216">
        <f t="shared" si="53"/>
        <v>0</v>
      </c>
      <c r="P296" s="215">
        <v>0</v>
      </c>
      <c r="Q296" s="215">
        <v>0</v>
      </c>
      <c r="R296" s="215">
        <v>0</v>
      </c>
      <c r="S296" s="218">
        <v>0</v>
      </c>
      <c r="T296" s="216">
        <f t="shared" si="54"/>
        <v>2964200</v>
      </c>
      <c r="U296" s="217">
        <v>2964200</v>
      </c>
      <c r="V296" s="217">
        <v>0</v>
      </c>
      <c r="W296" s="216">
        <v>0</v>
      </c>
      <c r="X296" s="216">
        <v>0</v>
      </c>
      <c r="Y296" s="219">
        <f t="shared" si="55"/>
        <v>0</v>
      </c>
      <c r="Z296" s="219">
        <v>0</v>
      </c>
      <c r="AA296" s="219">
        <v>0</v>
      </c>
      <c r="AB296" s="219">
        <v>0</v>
      </c>
      <c r="AC296" s="219">
        <v>0</v>
      </c>
      <c r="AD296" s="219">
        <v>0</v>
      </c>
      <c r="AE296" s="219">
        <v>0</v>
      </c>
      <c r="AF296" s="216">
        <v>0</v>
      </c>
      <c r="AG296" s="220">
        <f t="shared" si="56"/>
        <v>2964200</v>
      </c>
      <c r="AH296" s="215">
        <f t="shared" si="57"/>
        <v>2964200</v>
      </c>
      <c r="AI296" s="219">
        <f t="shared" si="58"/>
        <v>0</v>
      </c>
      <c r="AJ296" s="219">
        <v>0</v>
      </c>
      <c r="AK296" s="219">
        <v>0</v>
      </c>
      <c r="AL296" s="219">
        <v>0</v>
      </c>
      <c r="AM296" s="219">
        <v>0</v>
      </c>
      <c r="AN296" s="219">
        <f t="shared" si="59"/>
        <v>0</v>
      </c>
      <c r="AO296" s="215">
        <v>0</v>
      </c>
      <c r="AP296" s="215">
        <v>0</v>
      </c>
      <c r="AQ296" s="219">
        <v>0</v>
      </c>
      <c r="AR296" s="219">
        <v>0</v>
      </c>
      <c r="AS296" s="219">
        <f t="shared" si="60"/>
        <v>2964200</v>
      </c>
      <c r="AT296" s="217">
        <v>2964200</v>
      </c>
      <c r="AU296" s="217">
        <v>0</v>
      </c>
      <c r="AV296" s="216">
        <v>0</v>
      </c>
      <c r="AW296" s="216">
        <v>0</v>
      </c>
      <c r="AX296" s="219">
        <f t="shared" si="61"/>
        <v>0</v>
      </c>
      <c r="AY296" s="219">
        <v>0</v>
      </c>
      <c r="AZ296" s="219">
        <v>0</v>
      </c>
      <c r="BA296" s="219">
        <v>0</v>
      </c>
      <c r="BB296" s="219">
        <v>0</v>
      </c>
      <c r="BC296" s="219">
        <v>0</v>
      </c>
      <c r="BD296" s="219">
        <v>0</v>
      </c>
      <c r="BE296" s="216">
        <v>0</v>
      </c>
    </row>
    <row r="297" ht="20.1" customHeight="1" spans="1:57">
      <c r="A297" s="211">
        <v>290</v>
      </c>
      <c r="B297" s="224" t="s">
        <v>48</v>
      </c>
      <c r="C297" s="224" t="s">
        <v>49</v>
      </c>
      <c r="D297" s="225">
        <v>2022</v>
      </c>
      <c r="E297" s="213" t="s">
        <v>358</v>
      </c>
      <c r="F297" s="212" t="s">
        <v>51</v>
      </c>
      <c r="G297" s="212" t="s">
        <v>52</v>
      </c>
      <c r="H297" s="214">
        <f t="shared" si="50"/>
        <v>506300</v>
      </c>
      <c r="I297" s="215">
        <f t="shared" si="51"/>
        <v>506300</v>
      </c>
      <c r="J297" s="216">
        <f t="shared" si="52"/>
        <v>0</v>
      </c>
      <c r="K297" s="217">
        <v>0</v>
      </c>
      <c r="L297" s="216">
        <v>0</v>
      </c>
      <c r="M297" s="218">
        <v>0</v>
      </c>
      <c r="N297" s="217">
        <v>0</v>
      </c>
      <c r="O297" s="216">
        <f t="shared" si="53"/>
        <v>0</v>
      </c>
      <c r="P297" s="215">
        <v>0</v>
      </c>
      <c r="Q297" s="215">
        <v>0</v>
      </c>
      <c r="R297" s="215">
        <v>0</v>
      </c>
      <c r="S297" s="218">
        <v>0</v>
      </c>
      <c r="T297" s="216">
        <f t="shared" si="54"/>
        <v>506300</v>
      </c>
      <c r="U297" s="217">
        <v>500000</v>
      </c>
      <c r="V297" s="217">
        <v>6300</v>
      </c>
      <c r="W297" s="216">
        <v>0</v>
      </c>
      <c r="X297" s="216">
        <v>0</v>
      </c>
      <c r="Y297" s="219">
        <f t="shared" si="55"/>
        <v>0</v>
      </c>
      <c r="Z297" s="219">
        <v>0</v>
      </c>
      <c r="AA297" s="219">
        <v>0</v>
      </c>
      <c r="AB297" s="219">
        <v>0</v>
      </c>
      <c r="AC297" s="219">
        <v>0</v>
      </c>
      <c r="AD297" s="219">
        <v>0</v>
      </c>
      <c r="AE297" s="219">
        <v>0</v>
      </c>
      <c r="AF297" s="216">
        <v>0</v>
      </c>
      <c r="AG297" s="220">
        <f t="shared" si="56"/>
        <v>506300</v>
      </c>
      <c r="AH297" s="215">
        <f t="shared" si="57"/>
        <v>506300</v>
      </c>
      <c r="AI297" s="219">
        <f t="shared" si="58"/>
        <v>0</v>
      </c>
      <c r="AJ297" s="219">
        <v>0</v>
      </c>
      <c r="AK297" s="219">
        <v>0</v>
      </c>
      <c r="AL297" s="219">
        <v>0</v>
      </c>
      <c r="AM297" s="219">
        <v>0</v>
      </c>
      <c r="AN297" s="219">
        <f t="shared" si="59"/>
        <v>0</v>
      </c>
      <c r="AO297" s="215">
        <v>0</v>
      </c>
      <c r="AP297" s="215">
        <v>0</v>
      </c>
      <c r="AQ297" s="219">
        <v>0</v>
      </c>
      <c r="AR297" s="219">
        <v>0</v>
      </c>
      <c r="AS297" s="219">
        <f t="shared" si="60"/>
        <v>506300</v>
      </c>
      <c r="AT297" s="217">
        <v>500000</v>
      </c>
      <c r="AU297" s="217">
        <v>6300</v>
      </c>
      <c r="AV297" s="216">
        <v>0</v>
      </c>
      <c r="AW297" s="216">
        <v>0</v>
      </c>
      <c r="AX297" s="219">
        <f t="shared" si="61"/>
        <v>0</v>
      </c>
      <c r="AY297" s="219">
        <v>0</v>
      </c>
      <c r="AZ297" s="219">
        <v>0</v>
      </c>
      <c r="BA297" s="219">
        <v>0</v>
      </c>
      <c r="BB297" s="219">
        <v>0</v>
      </c>
      <c r="BC297" s="219">
        <v>0</v>
      </c>
      <c r="BD297" s="219">
        <v>0</v>
      </c>
      <c r="BE297" s="216">
        <v>0</v>
      </c>
    </row>
    <row r="298" ht="20.1" customHeight="1" spans="1:57">
      <c r="A298" s="211">
        <v>291</v>
      </c>
      <c r="B298" s="224" t="s">
        <v>48</v>
      </c>
      <c r="C298" s="224" t="s">
        <v>49</v>
      </c>
      <c r="D298" s="225">
        <v>2022</v>
      </c>
      <c r="E298" s="213" t="s">
        <v>359</v>
      </c>
      <c r="F298" s="212" t="s">
        <v>51</v>
      </c>
      <c r="G298" s="212" t="s">
        <v>52</v>
      </c>
      <c r="H298" s="214">
        <f t="shared" si="50"/>
        <v>4571200</v>
      </c>
      <c r="I298" s="215">
        <f t="shared" si="51"/>
        <v>4571200</v>
      </c>
      <c r="J298" s="216">
        <f t="shared" si="52"/>
        <v>0</v>
      </c>
      <c r="K298" s="217">
        <v>0</v>
      </c>
      <c r="L298" s="216">
        <v>0</v>
      </c>
      <c r="M298" s="218">
        <v>0</v>
      </c>
      <c r="N298" s="217">
        <v>0</v>
      </c>
      <c r="O298" s="216">
        <f t="shared" si="53"/>
        <v>0</v>
      </c>
      <c r="P298" s="215">
        <v>0</v>
      </c>
      <c r="Q298" s="215">
        <v>0</v>
      </c>
      <c r="R298" s="215">
        <v>0</v>
      </c>
      <c r="S298" s="218">
        <v>0</v>
      </c>
      <c r="T298" s="216">
        <f t="shared" si="54"/>
        <v>4571200</v>
      </c>
      <c r="U298" s="217">
        <v>3140000</v>
      </c>
      <c r="V298" s="217">
        <v>0</v>
      </c>
      <c r="W298" s="217">
        <v>1431200</v>
      </c>
      <c r="X298" s="217">
        <v>0</v>
      </c>
      <c r="Y298" s="219">
        <f t="shared" si="55"/>
        <v>0</v>
      </c>
      <c r="Z298" s="219">
        <v>0</v>
      </c>
      <c r="AA298" s="219">
        <v>0</v>
      </c>
      <c r="AB298" s="219">
        <v>0</v>
      </c>
      <c r="AC298" s="219">
        <v>0</v>
      </c>
      <c r="AD298" s="219">
        <v>0</v>
      </c>
      <c r="AE298" s="219">
        <v>0</v>
      </c>
      <c r="AF298" s="216">
        <v>0</v>
      </c>
      <c r="AG298" s="220">
        <f t="shared" si="56"/>
        <v>4571200</v>
      </c>
      <c r="AH298" s="215">
        <f t="shared" si="57"/>
        <v>4571200</v>
      </c>
      <c r="AI298" s="219">
        <f t="shared" si="58"/>
        <v>0</v>
      </c>
      <c r="AJ298" s="219">
        <v>0</v>
      </c>
      <c r="AK298" s="219">
        <v>0</v>
      </c>
      <c r="AL298" s="219">
        <v>0</v>
      </c>
      <c r="AM298" s="219">
        <v>0</v>
      </c>
      <c r="AN298" s="219">
        <f t="shared" si="59"/>
        <v>0</v>
      </c>
      <c r="AO298" s="215">
        <v>0</v>
      </c>
      <c r="AP298" s="215">
        <v>0</v>
      </c>
      <c r="AQ298" s="215">
        <v>0</v>
      </c>
      <c r="AR298" s="215">
        <v>0</v>
      </c>
      <c r="AS298" s="219">
        <f t="shared" si="60"/>
        <v>4571200</v>
      </c>
      <c r="AT298" s="217">
        <v>3140000</v>
      </c>
      <c r="AU298" s="217">
        <v>0</v>
      </c>
      <c r="AV298" s="217">
        <v>1431200</v>
      </c>
      <c r="AW298" s="217">
        <v>0</v>
      </c>
      <c r="AX298" s="219">
        <f t="shared" si="61"/>
        <v>0</v>
      </c>
      <c r="AY298" s="219">
        <v>0</v>
      </c>
      <c r="AZ298" s="219">
        <v>0</v>
      </c>
      <c r="BA298" s="219">
        <v>0</v>
      </c>
      <c r="BB298" s="219">
        <v>0</v>
      </c>
      <c r="BC298" s="219">
        <v>0</v>
      </c>
      <c r="BD298" s="219">
        <v>0</v>
      </c>
      <c r="BE298" s="216">
        <v>0</v>
      </c>
    </row>
    <row r="299" ht="20.1" customHeight="1" spans="1:57">
      <c r="A299" s="211">
        <v>292</v>
      </c>
      <c r="B299" s="224" t="s">
        <v>48</v>
      </c>
      <c r="C299" s="224" t="s">
        <v>49</v>
      </c>
      <c r="D299" s="225">
        <v>2022</v>
      </c>
      <c r="E299" s="213" t="s">
        <v>360</v>
      </c>
      <c r="F299" s="212" t="s">
        <v>51</v>
      </c>
      <c r="G299" s="212" t="s">
        <v>52</v>
      </c>
      <c r="H299" s="214">
        <f t="shared" si="50"/>
        <v>5738300</v>
      </c>
      <c r="I299" s="215">
        <f t="shared" si="51"/>
        <v>5738300</v>
      </c>
      <c r="J299" s="216">
        <f t="shared" si="52"/>
        <v>0</v>
      </c>
      <c r="K299" s="217">
        <v>0</v>
      </c>
      <c r="L299" s="216">
        <v>0</v>
      </c>
      <c r="M299" s="218">
        <v>0</v>
      </c>
      <c r="N299" s="217">
        <v>0</v>
      </c>
      <c r="O299" s="216">
        <f t="shared" si="53"/>
        <v>0</v>
      </c>
      <c r="P299" s="215">
        <v>0</v>
      </c>
      <c r="Q299" s="215">
        <v>0</v>
      </c>
      <c r="R299" s="215">
        <v>0</v>
      </c>
      <c r="S299" s="218">
        <v>0</v>
      </c>
      <c r="T299" s="216">
        <f t="shared" si="54"/>
        <v>5738300</v>
      </c>
      <c r="U299" s="217">
        <v>4351800</v>
      </c>
      <c r="V299" s="217">
        <v>1386500</v>
      </c>
      <c r="W299" s="216">
        <v>0</v>
      </c>
      <c r="X299" s="216">
        <v>0</v>
      </c>
      <c r="Y299" s="219">
        <f t="shared" si="55"/>
        <v>0</v>
      </c>
      <c r="Z299" s="219">
        <v>0</v>
      </c>
      <c r="AA299" s="219">
        <v>0</v>
      </c>
      <c r="AB299" s="219">
        <v>0</v>
      </c>
      <c r="AC299" s="219">
        <v>0</v>
      </c>
      <c r="AD299" s="219">
        <v>0</v>
      </c>
      <c r="AE299" s="219">
        <v>0</v>
      </c>
      <c r="AF299" s="216">
        <v>0</v>
      </c>
      <c r="AG299" s="220">
        <f t="shared" si="56"/>
        <v>5738300</v>
      </c>
      <c r="AH299" s="215">
        <f t="shared" si="57"/>
        <v>5738300</v>
      </c>
      <c r="AI299" s="219">
        <f t="shared" si="58"/>
        <v>0</v>
      </c>
      <c r="AJ299" s="219">
        <v>0</v>
      </c>
      <c r="AK299" s="219">
        <v>0</v>
      </c>
      <c r="AL299" s="219">
        <v>0</v>
      </c>
      <c r="AM299" s="219">
        <v>0</v>
      </c>
      <c r="AN299" s="219">
        <f t="shared" si="59"/>
        <v>0</v>
      </c>
      <c r="AO299" s="215">
        <v>0</v>
      </c>
      <c r="AP299" s="215">
        <v>0</v>
      </c>
      <c r="AQ299" s="219">
        <v>0</v>
      </c>
      <c r="AR299" s="219">
        <v>0</v>
      </c>
      <c r="AS299" s="219">
        <f t="shared" si="60"/>
        <v>5738300</v>
      </c>
      <c r="AT299" s="217">
        <v>4351800</v>
      </c>
      <c r="AU299" s="217">
        <v>1386500</v>
      </c>
      <c r="AV299" s="216">
        <v>0</v>
      </c>
      <c r="AW299" s="216">
        <v>0</v>
      </c>
      <c r="AX299" s="219">
        <f t="shared" si="61"/>
        <v>0</v>
      </c>
      <c r="AY299" s="219">
        <v>0</v>
      </c>
      <c r="AZ299" s="219">
        <v>0</v>
      </c>
      <c r="BA299" s="219">
        <v>0</v>
      </c>
      <c r="BB299" s="219">
        <v>0</v>
      </c>
      <c r="BC299" s="219">
        <v>0</v>
      </c>
      <c r="BD299" s="219">
        <v>0</v>
      </c>
      <c r="BE299" s="216">
        <v>0</v>
      </c>
    </row>
    <row r="300" ht="20.1" customHeight="1" spans="1:57">
      <c r="A300" s="211">
        <v>293</v>
      </c>
      <c r="B300" s="224" t="s">
        <v>48</v>
      </c>
      <c r="C300" s="224" t="s">
        <v>49</v>
      </c>
      <c r="D300" s="225">
        <v>2022</v>
      </c>
      <c r="E300" s="213" t="s">
        <v>361</v>
      </c>
      <c r="F300" s="212" t="s">
        <v>51</v>
      </c>
      <c r="G300" s="212" t="s">
        <v>52</v>
      </c>
      <c r="H300" s="214">
        <f t="shared" si="50"/>
        <v>7576000</v>
      </c>
      <c r="I300" s="215">
        <f t="shared" si="51"/>
        <v>7576000</v>
      </c>
      <c r="J300" s="216">
        <f t="shared" si="52"/>
        <v>0</v>
      </c>
      <c r="K300" s="217">
        <v>0</v>
      </c>
      <c r="L300" s="216">
        <v>0</v>
      </c>
      <c r="M300" s="218">
        <v>0</v>
      </c>
      <c r="N300" s="217">
        <v>0</v>
      </c>
      <c r="O300" s="216">
        <f t="shared" si="53"/>
        <v>0</v>
      </c>
      <c r="P300" s="215">
        <v>0</v>
      </c>
      <c r="Q300" s="215">
        <v>0</v>
      </c>
      <c r="R300" s="215">
        <v>0</v>
      </c>
      <c r="S300" s="218">
        <v>0</v>
      </c>
      <c r="T300" s="216">
        <f t="shared" si="54"/>
        <v>7576000</v>
      </c>
      <c r="U300" s="217">
        <v>7576000</v>
      </c>
      <c r="V300" s="217">
        <v>0</v>
      </c>
      <c r="W300" s="216">
        <v>0</v>
      </c>
      <c r="X300" s="216">
        <v>0</v>
      </c>
      <c r="Y300" s="219">
        <f t="shared" si="55"/>
        <v>0</v>
      </c>
      <c r="Z300" s="219">
        <v>0</v>
      </c>
      <c r="AA300" s="219">
        <v>0</v>
      </c>
      <c r="AB300" s="219">
        <v>0</v>
      </c>
      <c r="AC300" s="219">
        <v>0</v>
      </c>
      <c r="AD300" s="219">
        <v>0</v>
      </c>
      <c r="AE300" s="219">
        <v>0</v>
      </c>
      <c r="AF300" s="216">
        <v>0</v>
      </c>
      <c r="AG300" s="220">
        <f t="shared" si="56"/>
        <v>7576000</v>
      </c>
      <c r="AH300" s="215">
        <f t="shared" si="57"/>
        <v>7576000</v>
      </c>
      <c r="AI300" s="219">
        <f t="shared" si="58"/>
        <v>0</v>
      </c>
      <c r="AJ300" s="219">
        <v>0</v>
      </c>
      <c r="AK300" s="219">
        <v>0</v>
      </c>
      <c r="AL300" s="219">
        <v>0</v>
      </c>
      <c r="AM300" s="219">
        <v>0</v>
      </c>
      <c r="AN300" s="219">
        <f t="shared" si="59"/>
        <v>0</v>
      </c>
      <c r="AO300" s="215">
        <v>0</v>
      </c>
      <c r="AP300" s="215">
        <v>0</v>
      </c>
      <c r="AQ300" s="219">
        <v>0</v>
      </c>
      <c r="AR300" s="219">
        <v>0</v>
      </c>
      <c r="AS300" s="219">
        <f t="shared" si="60"/>
        <v>7576000</v>
      </c>
      <c r="AT300" s="217">
        <v>7576000</v>
      </c>
      <c r="AU300" s="217">
        <v>0</v>
      </c>
      <c r="AV300" s="216">
        <v>0</v>
      </c>
      <c r="AW300" s="216">
        <v>0</v>
      </c>
      <c r="AX300" s="219">
        <f t="shared" si="61"/>
        <v>0</v>
      </c>
      <c r="AY300" s="219">
        <v>0</v>
      </c>
      <c r="AZ300" s="219">
        <v>0</v>
      </c>
      <c r="BA300" s="219">
        <v>0</v>
      </c>
      <c r="BB300" s="219">
        <v>0</v>
      </c>
      <c r="BC300" s="219">
        <v>0</v>
      </c>
      <c r="BD300" s="219">
        <v>0</v>
      </c>
      <c r="BE300" s="216">
        <v>0</v>
      </c>
    </row>
    <row r="301" ht="20.1" customHeight="1" spans="1:57">
      <c r="A301" s="211">
        <v>294</v>
      </c>
      <c r="B301" s="224" t="s">
        <v>48</v>
      </c>
      <c r="C301" s="224" t="s">
        <v>49</v>
      </c>
      <c r="D301" s="225">
        <v>2022</v>
      </c>
      <c r="E301" s="213" t="s">
        <v>362</v>
      </c>
      <c r="F301" s="212" t="s">
        <v>51</v>
      </c>
      <c r="G301" s="212" t="s">
        <v>52</v>
      </c>
      <c r="H301" s="214">
        <f t="shared" si="50"/>
        <v>4658400</v>
      </c>
      <c r="I301" s="215">
        <f t="shared" si="51"/>
        <v>4658400</v>
      </c>
      <c r="J301" s="216">
        <f t="shared" si="52"/>
        <v>0</v>
      </c>
      <c r="K301" s="217">
        <v>0</v>
      </c>
      <c r="L301" s="216">
        <v>0</v>
      </c>
      <c r="M301" s="218">
        <v>0</v>
      </c>
      <c r="N301" s="217">
        <v>0</v>
      </c>
      <c r="O301" s="216">
        <f t="shared" si="53"/>
        <v>0</v>
      </c>
      <c r="P301" s="215">
        <v>0</v>
      </c>
      <c r="Q301" s="215">
        <v>0</v>
      </c>
      <c r="R301" s="215">
        <v>0</v>
      </c>
      <c r="S301" s="218">
        <v>0</v>
      </c>
      <c r="T301" s="216">
        <f t="shared" si="54"/>
        <v>4658400</v>
      </c>
      <c r="U301" s="217">
        <v>0</v>
      </c>
      <c r="V301" s="217">
        <v>0</v>
      </c>
      <c r="W301" s="217">
        <v>4658400</v>
      </c>
      <c r="X301" s="217">
        <v>0</v>
      </c>
      <c r="Y301" s="219">
        <f t="shared" si="55"/>
        <v>0</v>
      </c>
      <c r="Z301" s="219">
        <v>0</v>
      </c>
      <c r="AA301" s="219">
        <v>0</v>
      </c>
      <c r="AB301" s="219">
        <v>0</v>
      </c>
      <c r="AC301" s="219">
        <v>0</v>
      </c>
      <c r="AD301" s="219">
        <v>0</v>
      </c>
      <c r="AE301" s="219">
        <v>0</v>
      </c>
      <c r="AF301" s="216">
        <v>0</v>
      </c>
      <c r="AG301" s="220">
        <f t="shared" si="56"/>
        <v>4658400</v>
      </c>
      <c r="AH301" s="215">
        <f t="shared" si="57"/>
        <v>4658400</v>
      </c>
      <c r="AI301" s="219">
        <f t="shared" si="58"/>
        <v>0</v>
      </c>
      <c r="AJ301" s="219">
        <v>0</v>
      </c>
      <c r="AK301" s="219">
        <v>0</v>
      </c>
      <c r="AL301" s="219">
        <v>0</v>
      </c>
      <c r="AM301" s="219">
        <v>0</v>
      </c>
      <c r="AN301" s="219">
        <f t="shared" si="59"/>
        <v>0</v>
      </c>
      <c r="AO301" s="215">
        <v>0</v>
      </c>
      <c r="AP301" s="215">
        <v>0</v>
      </c>
      <c r="AQ301" s="215">
        <v>0</v>
      </c>
      <c r="AR301" s="215">
        <v>0</v>
      </c>
      <c r="AS301" s="219">
        <f t="shared" si="60"/>
        <v>4658400</v>
      </c>
      <c r="AT301" s="217">
        <v>0</v>
      </c>
      <c r="AU301" s="217">
        <v>0</v>
      </c>
      <c r="AV301" s="217">
        <v>4658400</v>
      </c>
      <c r="AW301" s="217">
        <v>0</v>
      </c>
      <c r="AX301" s="219">
        <f t="shared" si="61"/>
        <v>0</v>
      </c>
      <c r="AY301" s="219">
        <v>0</v>
      </c>
      <c r="AZ301" s="219">
        <v>0</v>
      </c>
      <c r="BA301" s="219">
        <v>0</v>
      </c>
      <c r="BB301" s="219">
        <v>0</v>
      </c>
      <c r="BC301" s="219">
        <v>0</v>
      </c>
      <c r="BD301" s="219">
        <v>0</v>
      </c>
      <c r="BE301" s="216">
        <v>0</v>
      </c>
    </row>
    <row r="302" ht="20.1" customHeight="1" spans="1:57">
      <c r="A302" s="211">
        <v>295</v>
      </c>
      <c r="B302" s="224" t="s">
        <v>48</v>
      </c>
      <c r="C302" s="224" t="s">
        <v>49</v>
      </c>
      <c r="D302" s="225">
        <v>2022</v>
      </c>
      <c r="E302" s="213" t="s">
        <v>363</v>
      </c>
      <c r="F302" s="212" t="s">
        <v>51</v>
      </c>
      <c r="G302" s="212" t="s">
        <v>52</v>
      </c>
      <c r="H302" s="214">
        <f t="shared" si="50"/>
        <v>1400400</v>
      </c>
      <c r="I302" s="215">
        <f t="shared" si="51"/>
        <v>1400400</v>
      </c>
      <c r="J302" s="216">
        <f t="shared" si="52"/>
        <v>0</v>
      </c>
      <c r="K302" s="217">
        <v>0</v>
      </c>
      <c r="L302" s="216">
        <v>0</v>
      </c>
      <c r="M302" s="218">
        <v>0</v>
      </c>
      <c r="N302" s="217">
        <v>0</v>
      </c>
      <c r="O302" s="216">
        <f t="shared" si="53"/>
        <v>0</v>
      </c>
      <c r="P302" s="215">
        <v>0</v>
      </c>
      <c r="Q302" s="215">
        <v>0</v>
      </c>
      <c r="R302" s="215">
        <v>0</v>
      </c>
      <c r="S302" s="218">
        <v>0</v>
      </c>
      <c r="T302" s="216">
        <f t="shared" si="54"/>
        <v>1400400</v>
      </c>
      <c r="U302" s="217">
        <v>0</v>
      </c>
      <c r="V302" s="217">
        <v>0</v>
      </c>
      <c r="W302" s="217">
        <v>1400400</v>
      </c>
      <c r="X302" s="217">
        <v>0</v>
      </c>
      <c r="Y302" s="219">
        <f t="shared" si="55"/>
        <v>0</v>
      </c>
      <c r="Z302" s="219">
        <v>0</v>
      </c>
      <c r="AA302" s="219">
        <v>0</v>
      </c>
      <c r="AB302" s="219">
        <v>0</v>
      </c>
      <c r="AC302" s="219">
        <v>0</v>
      </c>
      <c r="AD302" s="219">
        <v>0</v>
      </c>
      <c r="AE302" s="219">
        <v>0</v>
      </c>
      <c r="AF302" s="216">
        <v>0</v>
      </c>
      <c r="AG302" s="220">
        <f t="shared" si="56"/>
        <v>1400400</v>
      </c>
      <c r="AH302" s="215">
        <f t="shared" si="57"/>
        <v>1400400</v>
      </c>
      <c r="AI302" s="219">
        <f t="shared" si="58"/>
        <v>0</v>
      </c>
      <c r="AJ302" s="219">
        <v>0</v>
      </c>
      <c r="AK302" s="219">
        <v>0</v>
      </c>
      <c r="AL302" s="219">
        <v>0</v>
      </c>
      <c r="AM302" s="219">
        <v>0</v>
      </c>
      <c r="AN302" s="219">
        <f t="shared" si="59"/>
        <v>0</v>
      </c>
      <c r="AO302" s="215">
        <v>0</v>
      </c>
      <c r="AP302" s="215">
        <v>0</v>
      </c>
      <c r="AQ302" s="215">
        <v>0</v>
      </c>
      <c r="AR302" s="215">
        <v>0</v>
      </c>
      <c r="AS302" s="219">
        <f t="shared" si="60"/>
        <v>1400400</v>
      </c>
      <c r="AT302" s="217">
        <v>0</v>
      </c>
      <c r="AU302" s="217">
        <v>0</v>
      </c>
      <c r="AV302" s="217">
        <v>1400400</v>
      </c>
      <c r="AW302" s="217">
        <v>0</v>
      </c>
      <c r="AX302" s="219">
        <f t="shared" si="61"/>
        <v>0</v>
      </c>
      <c r="AY302" s="219">
        <v>0</v>
      </c>
      <c r="AZ302" s="219">
        <v>0</v>
      </c>
      <c r="BA302" s="219">
        <v>0</v>
      </c>
      <c r="BB302" s="219">
        <v>0</v>
      </c>
      <c r="BC302" s="219">
        <v>0</v>
      </c>
      <c r="BD302" s="219">
        <v>0</v>
      </c>
      <c r="BE302" s="216">
        <v>0</v>
      </c>
    </row>
    <row r="303" ht="20.1" customHeight="1" spans="1:57">
      <c r="A303" s="211">
        <v>296</v>
      </c>
      <c r="B303" s="224" t="s">
        <v>48</v>
      </c>
      <c r="C303" s="224" t="s">
        <v>49</v>
      </c>
      <c r="D303" s="225">
        <v>2022</v>
      </c>
      <c r="E303" s="213" t="s">
        <v>364</v>
      </c>
      <c r="F303" s="212" t="s">
        <v>51</v>
      </c>
      <c r="G303" s="212" t="s">
        <v>52</v>
      </c>
      <c r="H303" s="214">
        <f t="shared" si="50"/>
        <v>12728000</v>
      </c>
      <c r="I303" s="215">
        <f t="shared" si="51"/>
        <v>12728000</v>
      </c>
      <c r="J303" s="216">
        <f t="shared" si="52"/>
        <v>0</v>
      </c>
      <c r="K303" s="217">
        <v>0</v>
      </c>
      <c r="L303" s="216">
        <v>0</v>
      </c>
      <c r="M303" s="218">
        <v>0</v>
      </c>
      <c r="N303" s="217">
        <v>0</v>
      </c>
      <c r="O303" s="216">
        <f t="shared" si="53"/>
        <v>0</v>
      </c>
      <c r="P303" s="215">
        <v>0</v>
      </c>
      <c r="Q303" s="215">
        <v>0</v>
      </c>
      <c r="R303" s="215">
        <v>0</v>
      </c>
      <c r="S303" s="218">
        <v>0</v>
      </c>
      <c r="T303" s="216">
        <f t="shared" si="54"/>
        <v>12728000</v>
      </c>
      <c r="U303" s="217">
        <v>0</v>
      </c>
      <c r="V303" s="217">
        <v>12728000</v>
      </c>
      <c r="W303" s="216">
        <v>0</v>
      </c>
      <c r="X303" s="216">
        <v>0</v>
      </c>
      <c r="Y303" s="219">
        <f t="shared" si="55"/>
        <v>0</v>
      </c>
      <c r="Z303" s="219">
        <v>0</v>
      </c>
      <c r="AA303" s="219">
        <v>0</v>
      </c>
      <c r="AB303" s="219">
        <v>0</v>
      </c>
      <c r="AC303" s="219">
        <v>0</v>
      </c>
      <c r="AD303" s="219">
        <v>0</v>
      </c>
      <c r="AE303" s="219">
        <v>0</v>
      </c>
      <c r="AF303" s="216">
        <v>0</v>
      </c>
      <c r="AG303" s="220">
        <f t="shared" si="56"/>
        <v>12728000</v>
      </c>
      <c r="AH303" s="215">
        <f t="shared" si="57"/>
        <v>12728000</v>
      </c>
      <c r="AI303" s="219">
        <f t="shared" si="58"/>
        <v>0</v>
      </c>
      <c r="AJ303" s="219">
        <v>0</v>
      </c>
      <c r="AK303" s="219">
        <v>0</v>
      </c>
      <c r="AL303" s="219">
        <v>0</v>
      </c>
      <c r="AM303" s="219">
        <v>0</v>
      </c>
      <c r="AN303" s="219">
        <f t="shared" si="59"/>
        <v>0</v>
      </c>
      <c r="AO303" s="215">
        <v>0</v>
      </c>
      <c r="AP303" s="215">
        <v>0</v>
      </c>
      <c r="AQ303" s="219">
        <v>0</v>
      </c>
      <c r="AR303" s="219">
        <v>0</v>
      </c>
      <c r="AS303" s="219">
        <f t="shared" si="60"/>
        <v>12728000</v>
      </c>
      <c r="AT303" s="217">
        <v>0</v>
      </c>
      <c r="AU303" s="217">
        <v>12728000</v>
      </c>
      <c r="AV303" s="216">
        <v>0</v>
      </c>
      <c r="AW303" s="216">
        <v>0</v>
      </c>
      <c r="AX303" s="219">
        <f t="shared" si="61"/>
        <v>0</v>
      </c>
      <c r="AY303" s="219">
        <v>0</v>
      </c>
      <c r="AZ303" s="219">
        <v>0</v>
      </c>
      <c r="BA303" s="219">
        <v>0</v>
      </c>
      <c r="BB303" s="219">
        <v>0</v>
      </c>
      <c r="BC303" s="219">
        <v>0</v>
      </c>
      <c r="BD303" s="219">
        <v>0</v>
      </c>
      <c r="BE303" s="216">
        <v>0</v>
      </c>
    </row>
    <row r="304" ht="20.1" customHeight="1" spans="1:57">
      <c r="A304" s="211">
        <v>297</v>
      </c>
      <c r="B304" s="224" t="s">
        <v>48</v>
      </c>
      <c r="C304" s="224" t="s">
        <v>49</v>
      </c>
      <c r="D304" s="225">
        <v>2022</v>
      </c>
      <c r="E304" s="213" t="s">
        <v>365</v>
      </c>
      <c r="F304" s="212" t="s">
        <v>52</v>
      </c>
      <c r="G304" s="212" t="s">
        <v>52</v>
      </c>
      <c r="H304" s="214">
        <f t="shared" si="50"/>
        <v>1200000</v>
      </c>
      <c r="I304" s="215">
        <f t="shared" si="51"/>
        <v>1200000</v>
      </c>
      <c r="J304" s="216">
        <f t="shared" si="52"/>
        <v>0</v>
      </c>
      <c r="K304" s="217">
        <v>0</v>
      </c>
      <c r="L304" s="216">
        <v>0</v>
      </c>
      <c r="M304" s="218">
        <v>0</v>
      </c>
      <c r="N304" s="217">
        <v>0</v>
      </c>
      <c r="O304" s="216">
        <f t="shared" si="53"/>
        <v>0</v>
      </c>
      <c r="P304" s="215">
        <v>0</v>
      </c>
      <c r="Q304" s="215">
        <v>0</v>
      </c>
      <c r="R304" s="215">
        <v>0</v>
      </c>
      <c r="S304" s="218">
        <v>0</v>
      </c>
      <c r="T304" s="216">
        <f t="shared" si="54"/>
        <v>1200000</v>
      </c>
      <c r="U304" s="217">
        <v>0</v>
      </c>
      <c r="V304" s="217">
        <v>0</v>
      </c>
      <c r="W304" s="217">
        <v>1200000</v>
      </c>
      <c r="X304" s="217">
        <v>0</v>
      </c>
      <c r="Y304" s="219">
        <f t="shared" si="55"/>
        <v>0</v>
      </c>
      <c r="Z304" s="219">
        <v>0</v>
      </c>
      <c r="AA304" s="219">
        <v>0</v>
      </c>
      <c r="AB304" s="219">
        <v>0</v>
      </c>
      <c r="AC304" s="219">
        <v>0</v>
      </c>
      <c r="AD304" s="219">
        <v>0</v>
      </c>
      <c r="AE304" s="219">
        <v>0</v>
      </c>
      <c r="AF304" s="216">
        <v>0</v>
      </c>
      <c r="AG304" s="220">
        <f t="shared" si="56"/>
        <v>1200000</v>
      </c>
      <c r="AH304" s="215">
        <f t="shared" si="57"/>
        <v>1200000</v>
      </c>
      <c r="AI304" s="219">
        <f t="shared" si="58"/>
        <v>0</v>
      </c>
      <c r="AJ304" s="219">
        <v>0</v>
      </c>
      <c r="AK304" s="219">
        <v>0</v>
      </c>
      <c r="AL304" s="219">
        <v>0</v>
      </c>
      <c r="AM304" s="219">
        <v>0</v>
      </c>
      <c r="AN304" s="219">
        <f t="shared" si="59"/>
        <v>0</v>
      </c>
      <c r="AO304" s="215">
        <v>0</v>
      </c>
      <c r="AP304" s="215">
        <v>0</v>
      </c>
      <c r="AQ304" s="215">
        <v>0</v>
      </c>
      <c r="AR304" s="215">
        <v>0</v>
      </c>
      <c r="AS304" s="219">
        <f t="shared" si="60"/>
        <v>1200000</v>
      </c>
      <c r="AT304" s="217">
        <v>0</v>
      </c>
      <c r="AU304" s="217">
        <v>0</v>
      </c>
      <c r="AV304" s="217">
        <v>1200000</v>
      </c>
      <c r="AW304" s="217">
        <v>0</v>
      </c>
      <c r="AX304" s="219">
        <f t="shared" si="61"/>
        <v>0</v>
      </c>
      <c r="AY304" s="219">
        <v>0</v>
      </c>
      <c r="AZ304" s="219">
        <v>0</v>
      </c>
      <c r="BA304" s="219">
        <v>0</v>
      </c>
      <c r="BB304" s="219">
        <v>0</v>
      </c>
      <c r="BC304" s="219">
        <v>0</v>
      </c>
      <c r="BD304" s="219">
        <v>0</v>
      </c>
      <c r="BE304" s="216">
        <v>0</v>
      </c>
    </row>
    <row r="305" ht="20.1" customHeight="1" spans="1:58">
      <c r="A305" s="211">
        <v>298</v>
      </c>
      <c r="B305" s="224" t="s">
        <v>48</v>
      </c>
      <c r="C305" s="224" t="s">
        <v>49</v>
      </c>
      <c r="D305" s="225">
        <v>2022</v>
      </c>
      <c r="E305" s="213" t="s">
        <v>366</v>
      </c>
      <c r="F305" s="212" t="s">
        <v>51</v>
      </c>
      <c r="G305" s="212" t="s">
        <v>52</v>
      </c>
      <c r="H305" s="214">
        <f t="shared" si="50"/>
        <v>820000</v>
      </c>
      <c r="I305" s="215">
        <f t="shared" si="51"/>
        <v>820000</v>
      </c>
      <c r="J305" s="216">
        <f t="shared" si="52"/>
        <v>0</v>
      </c>
      <c r="K305" s="217">
        <v>0</v>
      </c>
      <c r="L305" s="216">
        <v>0</v>
      </c>
      <c r="M305" s="218">
        <v>0</v>
      </c>
      <c r="N305" s="217">
        <v>0</v>
      </c>
      <c r="O305" s="216">
        <f t="shared" si="53"/>
        <v>0</v>
      </c>
      <c r="P305" s="215">
        <v>0</v>
      </c>
      <c r="Q305" s="215">
        <v>0</v>
      </c>
      <c r="R305" s="215">
        <v>0</v>
      </c>
      <c r="S305" s="218">
        <v>0</v>
      </c>
      <c r="T305" s="216">
        <f t="shared" si="54"/>
        <v>820000</v>
      </c>
      <c r="U305" s="217">
        <v>0</v>
      </c>
      <c r="V305" s="217">
        <v>0</v>
      </c>
      <c r="W305" s="217">
        <v>820000</v>
      </c>
      <c r="X305" s="217">
        <v>0</v>
      </c>
      <c r="Y305" s="219">
        <f t="shared" si="55"/>
        <v>0</v>
      </c>
      <c r="Z305" s="219">
        <v>0</v>
      </c>
      <c r="AA305" s="219">
        <v>0</v>
      </c>
      <c r="AB305" s="219">
        <v>0</v>
      </c>
      <c r="AC305" s="219">
        <v>0</v>
      </c>
      <c r="AD305" s="219">
        <v>0</v>
      </c>
      <c r="AE305" s="219">
        <v>0</v>
      </c>
      <c r="AF305" s="216">
        <v>0</v>
      </c>
      <c r="AG305" s="220">
        <f t="shared" si="56"/>
        <v>820000</v>
      </c>
      <c r="AH305" s="215">
        <f t="shared" si="57"/>
        <v>820000</v>
      </c>
      <c r="AI305" s="219">
        <f t="shared" si="58"/>
        <v>0</v>
      </c>
      <c r="AJ305" s="219">
        <v>0</v>
      </c>
      <c r="AK305" s="219">
        <v>0</v>
      </c>
      <c r="AL305" s="219">
        <v>0</v>
      </c>
      <c r="AM305" s="219">
        <v>0</v>
      </c>
      <c r="AN305" s="219">
        <f t="shared" si="59"/>
        <v>0</v>
      </c>
      <c r="AO305" s="215">
        <v>0</v>
      </c>
      <c r="AP305" s="215">
        <v>0</v>
      </c>
      <c r="AQ305" s="215">
        <v>0</v>
      </c>
      <c r="AR305" s="215">
        <v>0</v>
      </c>
      <c r="AS305" s="219">
        <f t="shared" si="60"/>
        <v>820000</v>
      </c>
      <c r="AT305" s="217">
        <v>0</v>
      </c>
      <c r="AU305" s="217">
        <v>0</v>
      </c>
      <c r="AV305" s="217">
        <v>820000</v>
      </c>
      <c r="AW305" s="217">
        <v>0</v>
      </c>
      <c r="AX305" s="219">
        <f t="shared" si="61"/>
        <v>0</v>
      </c>
      <c r="AY305" s="219">
        <v>0</v>
      </c>
      <c r="AZ305" s="219">
        <v>0</v>
      </c>
      <c r="BA305" s="219">
        <v>0</v>
      </c>
      <c r="BB305" s="219">
        <v>0</v>
      </c>
      <c r="BC305" s="219">
        <v>0</v>
      </c>
      <c r="BD305" s="219">
        <v>0</v>
      </c>
      <c r="BE305" s="216">
        <v>0</v>
      </c>
    </row>
    <row r="306" ht="20.1" customHeight="1" spans="1:58">
      <c r="A306" s="211">
        <v>299</v>
      </c>
      <c r="B306" s="224" t="s">
        <v>48</v>
      </c>
      <c r="C306" s="224" t="s">
        <v>49</v>
      </c>
      <c r="D306" s="225">
        <v>2022</v>
      </c>
      <c r="E306" s="213" t="s">
        <v>367</v>
      </c>
      <c r="F306" s="212" t="s">
        <v>52</v>
      </c>
      <c r="G306" s="229" t="s">
        <v>52</v>
      </c>
      <c r="H306" s="214">
        <f t="shared" si="50"/>
        <v>300000</v>
      </c>
      <c r="I306" s="215">
        <f t="shared" si="51"/>
        <v>0</v>
      </c>
      <c r="J306" s="216">
        <f t="shared" si="52"/>
        <v>0</v>
      </c>
      <c r="K306" s="217">
        <v>0</v>
      </c>
      <c r="L306" s="216">
        <v>0</v>
      </c>
      <c r="M306" s="218">
        <v>0</v>
      </c>
      <c r="N306" s="217">
        <v>0</v>
      </c>
      <c r="O306" s="216">
        <f t="shared" si="53"/>
        <v>0</v>
      </c>
      <c r="P306" s="215">
        <v>0</v>
      </c>
      <c r="Q306" s="215">
        <v>0</v>
      </c>
      <c r="R306" s="215">
        <v>0</v>
      </c>
      <c r="S306" s="218">
        <v>0</v>
      </c>
      <c r="T306" s="216">
        <f t="shared" si="54"/>
        <v>0</v>
      </c>
      <c r="U306" s="217">
        <v>0</v>
      </c>
      <c r="V306" s="217">
        <v>0</v>
      </c>
      <c r="W306" s="217">
        <v>0</v>
      </c>
      <c r="X306" s="217">
        <v>0</v>
      </c>
      <c r="Y306" s="219">
        <f t="shared" si="55"/>
        <v>0</v>
      </c>
      <c r="Z306" s="219">
        <v>0</v>
      </c>
      <c r="AA306" s="219">
        <v>0</v>
      </c>
      <c r="AB306" s="219">
        <v>0</v>
      </c>
      <c r="AC306" s="219">
        <v>0</v>
      </c>
      <c r="AD306" s="219">
        <v>0</v>
      </c>
      <c r="AE306" s="219">
        <v>0</v>
      </c>
      <c r="AF306" s="216">
        <v>300000</v>
      </c>
      <c r="AG306" s="220">
        <f t="shared" si="56"/>
        <v>300000</v>
      </c>
      <c r="AH306" s="215">
        <f t="shared" si="57"/>
        <v>0</v>
      </c>
      <c r="AI306" s="219">
        <f t="shared" si="58"/>
        <v>0</v>
      </c>
      <c r="AJ306" s="219">
        <v>0</v>
      </c>
      <c r="AK306" s="219">
        <v>0</v>
      </c>
      <c r="AL306" s="219">
        <v>0</v>
      </c>
      <c r="AM306" s="219">
        <v>0</v>
      </c>
      <c r="AN306" s="219">
        <f t="shared" si="59"/>
        <v>0</v>
      </c>
      <c r="AO306" s="215">
        <v>0</v>
      </c>
      <c r="AP306" s="215">
        <v>0</v>
      </c>
      <c r="AQ306" s="215">
        <v>0</v>
      </c>
      <c r="AR306" s="215">
        <v>0</v>
      </c>
      <c r="AS306" s="219">
        <f t="shared" si="60"/>
        <v>0</v>
      </c>
      <c r="AT306" s="217">
        <v>0</v>
      </c>
      <c r="AU306" s="217">
        <v>0</v>
      </c>
      <c r="AV306" s="217">
        <v>0</v>
      </c>
      <c r="AW306" s="217">
        <v>0</v>
      </c>
      <c r="AX306" s="219">
        <f t="shared" si="61"/>
        <v>0</v>
      </c>
      <c r="AY306" s="219">
        <v>0</v>
      </c>
      <c r="AZ306" s="219">
        <v>0</v>
      </c>
      <c r="BA306" s="219">
        <v>0</v>
      </c>
      <c r="BB306" s="219">
        <v>0</v>
      </c>
      <c r="BC306" s="219">
        <v>0</v>
      </c>
      <c r="BD306" s="219">
        <v>0</v>
      </c>
      <c r="BE306" s="216">
        <v>300000</v>
      </c>
      <c r="BF306" t="s">
        <v>318</v>
      </c>
    </row>
    <row r="307" ht="20.1" customHeight="1" spans="1:58">
      <c r="A307" s="211">
        <v>300</v>
      </c>
      <c r="B307" s="224" t="s">
        <v>48</v>
      </c>
      <c r="C307" s="224" t="s">
        <v>49</v>
      </c>
      <c r="D307" s="225">
        <v>2023</v>
      </c>
      <c r="E307" s="213" t="s">
        <v>368</v>
      </c>
      <c r="F307" s="212" t="s">
        <v>51</v>
      </c>
      <c r="G307" s="212" t="s">
        <v>51</v>
      </c>
      <c r="H307" s="214">
        <f t="shared" si="50"/>
        <v>16000000</v>
      </c>
      <c r="I307" s="215">
        <f t="shared" si="51"/>
        <v>16000000</v>
      </c>
      <c r="J307" s="216">
        <f t="shared" si="52"/>
        <v>0</v>
      </c>
      <c r="K307" s="217">
        <v>0</v>
      </c>
      <c r="L307" s="216">
        <v>0</v>
      </c>
      <c r="M307" s="218">
        <v>0</v>
      </c>
      <c r="N307" s="217">
        <v>0</v>
      </c>
      <c r="O307" s="216">
        <f t="shared" si="53"/>
        <v>0</v>
      </c>
      <c r="P307" s="215">
        <v>0</v>
      </c>
      <c r="Q307" s="215">
        <v>0</v>
      </c>
      <c r="R307" s="215">
        <v>0</v>
      </c>
      <c r="S307" s="218">
        <v>0</v>
      </c>
      <c r="T307" s="216">
        <f t="shared" si="54"/>
        <v>16000000</v>
      </c>
      <c r="U307" s="217">
        <v>13600000</v>
      </c>
      <c r="V307" s="217">
        <v>2400000</v>
      </c>
      <c r="W307" s="217">
        <v>0</v>
      </c>
      <c r="X307" s="217">
        <v>0</v>
      </c>
      <c r="Y307" s="219">
        <f t="shared" si="55"/>
        <v>0</v>
      </c>
      <c r="Z307" s="219">
        <v>0</v>
      </c>
      <c r="AA307" s="219">
        <v>0</v>
      </c>
      <c r="AB307" s="219">
        <v>0</v>
      </c>
      <c r="AC307" s="219">
        <v>0</v>
      </c>
      <c r="AD307" s="219">
        <v>0</v>
      </c>
      <c r="AE307" s="219">
        <v>0</v>
      </c>
      <c r="AF307" s="216">
        <v>0</v>
      </c>
      <c r="AG307" s="220">
        <f t="shared" si="56"/>
        <v>14210559.09</v>
      </c>
      <c r="AH307" s="215">
        <f t="shared" si="57"/>
        <v>14210559.09</v>
      </c>
      <c r="AI307" s="219">
        <f t="shared" si="58"/>
        <v>0</v>
      </c>
      <c r="AJ307" s="234">
        <v>0</v>
      </c>
      <c r="AK307" s="219">
        <v>0</v>
      </c>
      <c r="AL307" s="219">
        <v>0</v>
      </c>
      <c r="AM307" s="219">
        <v>0</v>
      </c>
      <c r="AN307" s="219">
        <f t="shared" si="59"/>
        <v>0</v>
      </c>
      <c r="AO307" s="215">
        <v>0</v>
      </c>
      <c r="AP307" s="215">
        <v>0</v>
      </c>
      <c r="AQ307" s="215">
        <v>0</v>
      </c>
      <c r="AR307" s="215">
        <v>0</v>
      </c>
      <c r="AS307" s="219">
        <f t="shared" si="60"/>
        <v>14210559.09</v>
      </c>
      <c r="AT307" s="217">
        <v>13600000</v>
      </c>
      <c r="AU307" s="219">
        <v>610559.09</v>
      </c>
      <c r="AV307" s="219">
        <v>0</v>
      </c>
      <c r="AW307" s="219">
        <v>0</v>
      </c>
      <c r="AX307" s="219">
        <f t="shared" si="61"/>
        <v>0</v>
      </c>
      <c r="AY307" s="219">
        <v>0</v>
      </c>
      <c r="AZ307" s="219">
        <v>0</v>
      </c>
      <c r="BA307" s="219">
        <v>0</v>
      </c>
      <c r="BB307" s="219">
        <v>0</v>
      </c>
      <c r="BC307" s="219">
        <v>0</v>
      </c>
      <c r="BD307" s="219">
        <v>0</v>
      </c>
      <c r="BE307" s="219">
        <v>0</v>
      </c>
    </row>
    <row r="308" ht="20.1" customHeight="1" spans="1:58">
      <c r="A308" s="211">
        <v>301</v>
      </c>
      <c r="B308" s="224" t="s">
        <v>48</v>
      </c>
      <c r="C308" s="224" t="s">
        <v>49</v>
      </c>
      <c r="D308" s="225">
        <v>2023</v>
      </c>
      <c r="E308" s="213" t="s">
        <v>369</v>
      </c>
      <c r="F308" s="212" t="s">
        <v>51</v>
      </c>
      <c r="G308" s="212" t="s">
        <v>51</v>
      </c>
      <c r="H308" s="214">
        <f t="shared" si="50"/>
        <v>14000000</v>
      </c>
      <c r="I308" s="215">
        <f t="shared" si="51"/>
        <v>14000000</v>
      </c>
      <c r="J308" s="216">
        <f t="shared" si="52"/>
        <v>0</v>
      </c>
      <c r="K308" s="217">
        <v>0</v>
      </c>
      <c r="L308" s="216">
        <v>0</v>
      </c>
      <c r="M308" s="218">
        <v>0</v>
      </c>
      <c r="N308" s="217">
        <v>0</v>
      </c>
      <c r="O308" s="216">
        <f t="shared" si="53"/>
        <v>0</v>
      </c>
      <c r="P308" s="215">
        <v>0</v>
      </c>
      <c r="Q308" s="215">
        <v>0</v>
      </c>
      <c r="R308" s="215">
        <v>0</v>
      </c>
      <c r="S308" s="218">
        <v>0</v>
      </c>
      <c r="T308" s="216">
        <f t="shared" si="54"/>
        <v>14000000</v>
      </c>
      <c r="U308" s="216">
        <v>11900000</v>
      </c>
      <c r="V308" s="217">
        <v>2100000</v>
      </c>
      <c r="W308" s="217">
        <v>0</v>
      </c>
      <c r="X308" s="217">
        <v>0</v>
      </c>
      <c r="Y308" s="219">
        <f t="shared" si="55"/>
        <v>0</v>
      </c>
      <c r="Z308" s="219">
        <v>0</v>
      </c>
      <c r="AA308" s="219">
        <v>0</v>
      </c>
      <c r="AB308" s="219">
        <v>0</v>
      </c>
      <c r="AC308" s="219">
        <v>0</v>
      </c>
      <c r="AD308" s="219">
        <v>0</v>
      </c>
      <c r="AE308" s="219">
        <v>0</v>
      </c>
      <c r="AF308" s="216">
        <v>0</v>
      </c>
      <c r="AG308" s="220">
        <f t="shared" si="56"/>
        <v>13011568.68</v>
      </c>
      <c r="AH308" s="215">
        <f t="shared" si="57"/>
        <v>13011568.68</v>
      </c>
      <c r="AI308" s="219">
        <f t="shared" si="58"/>
        <v>0</v>
      </c>
      <c r="AJ308" s="234">
        <v>0</v>
      </c>
      <c r="AK308" s="219">
        <v>0</v>
      </c>
      <c r="AL308" s="219">
        <v>0</v>
      </c>
      <c r="AM308" s="219">
        <v>0</v>
      </c>
      <c r="AN308" s="219">
        <f t="shared" si="59"/>
        <v>0</v>
      </c>
      <c r="AO308" s="219">
        <v>0</v>
      </c>
      <c r="AP308" s="215">
        <v>0</v>
      </c>
      <c r="AQ308" s="215">
        <v>0</v>
      </c>
      <c r="AR308" s="215">
        <v>0</v>
      </c>
      <c r="AS308" s="219">
        <f t="shared" si="60"/>
        <v>13011568.68</v>
      </c>
      <c r="AT308" s="216">
        <v>11900000</v>
      </c>
      <c r="AU308" s="217">
        <v>1111568.68</v>
      </c>
      <c r="AV308" s="219">
        <v>0</v>
      </c>
      <c r="AW308" s="219">
        <v>0</v>
      </c>
      <c r="AX308" s="219">
        <f t="shared" si="61"/>
        <v>0</v>
      </c>
      <c r="AY308" s="219">
        <v>0</v>
      </c>
      <c r="AZ308" s="219">
        <v>0</v>
      </c>
      <c r="BA308" s="219">
        <v>0</v>
      </c>
      <c r="BB308" s="219">
        <v>0</v>
      </c>
      <c r="BC308" s="219">
        <v>0</v>
      </c>
      <c r="BD308" s="219">
        <v>0</v>
      </c>
      <c r="BE308" s="219">
        <v>0</v>
      </c>
    </row>
    <row r="309" ht="20.1" customHeight="1" spans="1:58">
      <c r="A309" s="211">
        <v>302</v>
      </c>
      <c r="B309" s="224" t="s">
        <v>48</v>
      </c>
      <c r="C309" s="224" t="s">
        <v>49</v>
      </c>
      <c r="D309" s="225">
        <v>2023</v>
      </c>
      <c r="E309" s="213" t="s">
        <v>370</v>
      </c>
      <c r="F309" s="212" t="s">
        <v>51</v>
      </c>
      <c r="G309" s="212" t="s">
        <v>51</v>
      </c>
      <c r="H309" s="214">
        <f t="shared" si="50"/>
        <v>13200000</v>
      </c>
      <c r="I309" s="215">
        <f t="shared" si="51"/>
        <v>13200000</v>
      </c>
      <c r="J309" s="216">
        <f t="shared" si="52"/>
        <v>0</v>
      </c>
      <c r="K309" s="217">
        <v>0</v>
      </c>
      <c r="L309" s="216">
        <v>0</v>
      </c>
      <c r="M309" s="218">
        <v>0</v>
      </c>
      <c r="N309" s="217">
        <v>0</v>
      </c>
      <c r="O309" s="216">
        <f t="shared" si="53"/>
        <v>0</v>
      </c>
      <c r="P309" s="215">
        <v>0</v>
      </c>
      <c r="Q309" s="215">
        <v>0</v>
      </c>
      <c r="R309" s="215">
        <v>0</v>
      </c>
      <c r="S309" s="218">
        <v>0</v>
      </c>
      <c r="T309" s="216">
        <f t="shared" si="54"/>
        <v>13200000</v>
      </c>
      <c r="U309" s="259">
        <v>0</v>
      </c>
      <c r="V309" s="259">
        <v>11239200</v>
      </c>
      <c r="W309" s="217">
        <v>0</v>
      </c>
      <c r="X309" s="217">
        <v>1960800</v>
      </c>
      <c r="Y309" s="219">
        <f t="shared" si="55"/>
        <v>0</v>
      </c>
      <c r="Z309" s="219">
        <v>0</v>
      </c>
      <c r="AA309" s="219">
        <v>0</v>
      </c>
      <c r="AB309" s="219">
        <v>0</v>
      </c>
      <c r="AC309" s="219">
        <v>0</v>
      </c>
      <c r="AD309" s="219">
        <v>0</v>
      </c>
      <c r="AE309" s="219">
        <v>0</v>
      </c>
      <c r="AF309" s="216">
        <v>0</v>
      </c>
      <c r="AG309" s="220">
        <f t="shared" si="56"/>
        <v>12816079.8</v>
      </c>
      <c r="AH309" s="215">
        <f t="shared" si="57"/>
        <v>12816079.8</v>
      </c>
      <c r="AI309" s="219">
        <f t="shared" si="58"/>
        <v>0</v>
      </c>
      <c r="AJ309" s="234">
        <v>0</v>
      </c>
      <c r="AK309" s="219">
        <v>0</v>
      </c>
      <c r="AL309" s="219">
        <v>0</v>
      </c>
      <c r="AM309" s="219">
        <v>0</v>
      </c>
      <c r="AN309" s="219">
        <f t="shared" si="59"/>
        <v>0</v>
      </c>
      <c r="AO309" s="219">
        <v>0</v>
      </c>
      <c r="AP309" s="219">
        <v>0</v>
      </c>
      <c r="AQ309" s="219">
        <v>0</v>
      </c>
      <c r="AR309" s="219">
        <v>0</v>
      </c>
      <c r="AS309" s="219">
        <f t="shared" si="60"/>
        <v>12816079.8</v>
      </c>
      <c r="AT309" s="259">
        <v>0</v>
      </c>
      <c r="AU309" s="259">
        <v>11239200</v>
      </c>
      <c r="AV309" s="217">
        <v>0</v>
      </c>
      <c r="AW309" s="217">
        <f>12816079.8-AU309</f>
        <v>1576879.8</v>
      </c>
      <c r="AX309" s="219">
        <f t="shared" si="61"/>
        <v>0</v>
      </c>
      <c r="AY309" s="219">
        <v>0</v>
      </c>
      <c r="AZ309" s="219">
        <v>0</v>
      </c>
      <c r="BA309" s="219">
        <v>0</v>
      </c>
      <c r="BB309" s="219">
        <v>0</v>
      </c>
      <c r="BC309" s="219">
        <v>0</v>
      </c>
      <c r="BD309" s="219">
        <v>0</v>
      </c>
      <c r="BE309" s="219">
        <v>0</v>
      </c>
    </row>
    <row r="310" ht="20.1" customHeight="1" spans="1:58">
      <c r="A310" s="211">
        <v>303</v>
      </c>
      <c r="B310" s="224" t="s">
        <v>48</v>
      </c>
      <c r="C310" s="224" t="s">
        <v>49</v>
      </c>
      <c r="D310" s="225">
        <v>2023</v>
      </c>
      <c r="E310" s="213" t="s">
        <v>371</v>
      </c>
      <c r="F310" s="212" t="s">
        <v>51</v>
      </c>
      <c r="G310" s="212" t="s">
        <v>51</v>
      </c>
      <c r="H310" s="214">
        <f t="shared" si="50"/>
        <v>9500000</v>
      </c>
      <c r="I310" s="215">
        <f t="shared" si="51"/>
        <v>9500000</v>
      </c>
      <c r="J310" s="216">
        <f t="shared" si="52"/>
        <v>0</v>
      </c>
      <c r="K310" s="217">
        <v>0</v>
      </c>
      <c r="L310" s="216">
        <v>0</v>
      </c>
      <c r="M310" s="218">
        <v>0</v>
      </c>
      <c r="N310" s="217">
        <v>0</v>
      </c>
      <c r="O310" s="216">
        <f t="shared" si="53"/>
        <v>0</v>
      </c>
      <c r="P310" s="215">
        <v>0</v>
      </c>
      <c r="Q310" s="215">
        <v>0</v>
      </c>
      <c r="R310" s="215">
        <v>0</v>
      </c>
      <c r="S310" s="218">
        <v>0</v>
      </c>
      <c r="T310" s="216">
        <f t="shared" si="54"/>
        <v>9500000</v>
      </c>
      <c r="U310" s="216">
        <v>8075000</v>
      </c>
      <c r="V310" s="217">
        <v>1425000</v>
      </c>
      <c r="W310" s="217">
        <v>0</v>
      </c>
      <c r="X310" s="217">
        <v>0</v>
      </c>
      <c r="Y310" s="219">
        <f t="shared" si="55"/>
        <v>0</v>
      </c>
      <c r="Z310" s="219">
        <v>0</v>
      </c>
      <c r="AA310" s="219">
        <v>0</v>
      </c>
      <c r="AB310" s="219">
        <v>0</v>
      </c>
      <c r="AC310" s="219">
        <v>0</v>
      </c>
      <c r="AD310" s="219">
        <v>0</v>
      </c>
      <c r="AE310" s="219">
        <v>0</v>
      </c>
      <c r="AF310" s="216">
        <v>0</v>
      </c>
      <c r="AG310" s="220">
        <f t="shared" si="56"/>
        <v>9096400.8</v>
      </c>
      <c r="AH310" s="215">
        <f t="shared" si="57"/>
        <v>9096400.8</v>
      </c>
      <c r="AI310" s="219">
        <f t="shared" si="58"/>
        <v>0</v>
      </c>
      <c r="AJ310" s="234">
        <v>0</v>
      </c>
      <c r="AK310" s="219">
        <v>0</v>
      </c>
      <c r="AL310" s="219">
        <v>0</v>
      </c>
      <c r="AM310" s="219">
        <v>0</v>
      </c>
      <c r="AN310" s="219">
        <f t="shared" si="59"/>
        <v>0</v>
      </c>
      <c r="AO310" s="219">
        <v>0</v>
      </c>
      <c r="AP310" s="215">
        <v>0</v>
      </c>
      <c r="AQ310" s="215">
        <v>0</v>
      </c>
      <c r="AR310" s="215">
        <v>0</v>
      </c>
      <c r="AS310" s="219">
        <f t="shared" si="60"/>
        <v>9096400.8</v>
      </c>
      <c r="AT310" s="216">
        <v>8075000</v>
      </c>
      <c r="AU310" s="217">
        <v>1021400.8</v>
      </c>
      <c r="AV310" s="219">
        <v>0</v>
      </c>
      <c r="AW310" s="219">
        <v>0</v>
      </c>
      <c r="AX310" s="219">
        <f t="shared" si="61"/>
        <v>0</v>
      </c>
      <c r="AY310" s="219">
        <v>0</v>
      </c>
      <c r="AZ310" s="219">
        <v>0</v>
      </c>
      <c r="BA310" s="219">
        <v>0</v>
      </c>
      <c r="BB310" s="219">
        <v>0</v>
      </c>
      <c r="BC310" s="219">
        <v>0</v>
      </c>
      <c r="BD310" s="219">
        <v>0</v>
      </c>
      <c r="BE310" s="219">
        <v>0</v>
      </c>
    </row>
    <row r="311" ht="20.1" customHeight="1" spans="1:58">
      <c r="A311" s="211">
        <v>304</v>
      </c>
      <c r="B311" s="224" t="s">
        <v>48</v>
      </c>
      <c r="C311" s="224" t="s">
        <v>49</v>
      </c>
      <c r="D311" s="225">
        <v>2023</v>
      </c>
      <c r="E311" s="213" t="s">
        <v>372</v>
      </c>
      <c r="F311" s="212" t="s">
        <v>51</v>
      </c>
      <c r="G311" s="212" t="s">
        <v>51</v>
      </c>
      <c r="H311" s="214">
        <f t="shared" si="50"/>
        <v>6629900</v>
      </c>
      <c r="I311" s="215">
        <f t="shared" si="51"/>
        <v>6629900</v>
      </c>
      <c r="J311" s="216">
        <f t="shared" si="52"/>
        <v>0</v>
      </c>
      <c r="K311" s="217">
        <v>0</v>
      </c>
      <c r="L311" s="216">
        <v>0</v>
      </c>
      <c r="M311" s="218">
        <v>0</v>
      </c>
      <c r="N311" s="217">
        <v>0</v>
      </c>
      <c r="O311" s="216">
        <f t="shared" si="53"/>
        <v>0</v>
      </c>
      <c r="P311" s="215">
        <v>0</v>
      </c>
      <c r="Q311" s="215">
        <v>0</v>
      </c>
      <c r="R311" s="215">
        <v>0</v>
      </c>
      <c r="S311" s="218">
        <v>0</v>
      </c>
      <c r="T311" s="216">
        <f t="shared" si="54"/>
        <v>6629900</v>
      </c>
      <c r="U311" s="217">
        <v>6629900</v>
      </c>
      <c r="V311" s="217">
        <v>0</v>
      </c>
      <c r="W311" s="217">
        <v>0</v>
      </c>
      <c r="X311" s="217">
        <v>0</v>
      </c>
      <c r="Y311" s="219">
        <f t="shared" si="55"/>
        <v>0</v>
      </c>
      <c r="Z311" s="219">
        <v>0</v>
      </c>
      <c r="AA311" s="219">
        <v>0</v>
      </c>
      <c r="AB311" s="219">
        <v>0</v>
      </c>
      <c r="AC311" s="219">
        <v>0</v>
      </c>
      <c r="AD311" s="219">
        <v>0</v>
      </c>
      <c r="AE311" s="219">
        <v>0</v>
      </c>
      <c r="AF311" s="216">
        <v>0</v>
      </c>
      <c r="AG311" s="220">
        <f t="shared" si="56"/>
        <v>6404799</v>
      </c>
      <c r="AH311" s="215">
        <f t="shared" si="57"/>
        <v>6404799</v>
      </c>
      <c r="AI311" s="219">
        <f t="shared" si="58"/>
        <v>0</v>
      </c>
      <c r="AJ311" s="234">
        <v>0</v>
      </c>
      <c r="AK311" s="219">
        <v>0</v>
      </c>
      <c r="AL311" s="219">
        <v>0</v>
      </c>
      <c r="AM311" s="219">
        <v>0</v>
      </c>
      <c r="AN311" s="219">
        <f t="shared" si="59"/>
        <v>0</v>
      </c>
      <c r="AO311" s="219">
        <v>0</v>
      </c>
      <c r="AP311" s="219">
        <v>0</v>
      </c>
      <c r="AQ311" s="219">
        <v>0</v>
      </c>
      <c r="AR311" s="219">
        <v>0</v>
      </c>
      <c r="AS311" s="219">
        <f t="shared" si="60"/>
        <v>6404799</v>
      </c>
      <c r="AT311" s="260">
        <v>6404799</v>
      </c>
      <c r="AU311" s="219">
        <v>0</v>
      </c>
      <c r="AV311" s="219">
        <v>0</v>
      </c>
      <c r="AW311" s="219">
        <v>0</v>
      </c>
      <c r="AX311" s="219">
        <f t="shared" si="61"/>
        <v>0</v>
      </c>
      <c r="AY311" s="219">
        <v>0</v>
      </c>
      <c r="AZ311" s="219">
        <v>0</v>
      </c>
      <c r="BA311" s="219">
        <v>0</v>
      </c>
      <c r="BB311" s="219">
        <v>0</v>
      </c>
      <c r="BC311" s="219">
        <v>0</v>
      </c>
      <c r="BD311" s="219">
        <v>0</v>
      </c>
      <c r="BE311" s="219">
        <v>0</v>
      </c>
    </row>
    <row r="312" ht="20.1" customHeight="1" spans="1:58">
      <c r="A312" s="211">
        <v>305</v>
      </c>
      <c r="B312" s="224" t="s">
        <v>48</v>
      </c>
      <c r="C312" s="224" t="s">
        <v>49</v>
      </c>
      <c r="D312" s="225">
        <v>2023</v>
      </c>
      <c r="E312" s="213" t="s">
        <v>373</v>
      </c>
      <c r="F312" s="212" t="s">
        <v>51</v>
      </c>
      <c r="G312" s="212" t="s">
        <v>51</v>
      </c>
      <c r="H312" s="214">
        <f t="shared" si="50"/>
        <v>5700000</v>
      </c>
      <c r="I312" s="215">
        <f t="shared" si="51"/>
        <v>5700000</v>
      </c>
      <c r="J312" s="216">
        <f t="shared" si="52"/>
        <v>0</v>
      </c>
      <c r="K312" s="217">
        <v>0</v>
      </c>
      <c r="L312" s="216">
        <v>0</v>
      </c>
      <c r="M312" s="218">
        <v>0</v>
      </c>
      <c r="N312" s="217">
        <v>0</v>
      </c>
      <c r="O312" s="216">
        <f t="shared" si="53"/>
        <v>0</v>
      </c>
      <c r="P312" s="215">
        <v>0</v>
      </c>
      <c r="Q312" s="215">
        <v>0</v>
      </c>
      <c r="R312" s="215">
        <v>0</v>
      </c>
      <c r="S312" s="218">
        <v>0</v>
      </c>
      <c r="T312" s="216">
        <f t="shared" si="54"/>
        <v>5700000</v>
      </c>
      <c r="U312" s="216">
        <v>4845000</v>
      </c>
      <c r="V312" s="217">
        <v>855000</v>
      </c>
      <c r="W312" s="217">
        <v>0</v>
      </c>
      <c r="X312" s="217">
        <v>0</v>
      </c>
      <c r="Y312" s="219">
        <f t="shared" si="55"/>
        <v>0</v>
      </c>
      <c r="Z312" s="219">
        <v>0</v>
      </c>
      <c r="AA312" s="219">
        <v>0</v>
      </c>
      <c r="AB312" s="219">
        <v>0</v>
      </c>
      <c r="AC312" s="219">
        <v>0</v>
      </c>
      <c r="AD312" s="219">
        <v>0</v>
      </c>
      <c r="AE312" s="219">
        <v>0</v>
      </c>
      <c r="AF312" s="216">
        <v>0</v>
      </c>
      <c r="AG312" s="220">
        <f t="shared" si="56"/>
        <v>5456393.31</v>
      </c>
      <c r="AH312" s="215">
        <f t="shared" si="57"/>
        <v>5456393.31</v>
      </c>
      <c r="AI312" s="219">
        <f t="shared" si="58"/>
        <v>0</v>
      </c>
      <c r="AJ312" s="234">
        <v>0</v>
      </c>
      <c r="AK312" s="219">
        <v>0</v>
      </c>
      <c r="AL312" s="219">
        <v>0</v>
      </c>
      <c r="AM312" s="219">
        <v>0</v>
      </c>
      <c r="AN312" s="219">
        <f t="shared" si="59"/>
        <v>0</v>
      </c>
      <c r="AO312" s="219">
        <v>0</v>
      </c>
      <c r="AP312" s="219">
        <v>0</v>
      </c>
      <c r="AQ312" s="219">
        <v>0</v>
      </c>
      <c r="AR312" s="219">
        <v>0</v>
      </c>
      <c r="AS312" s="219">
        <f t="shared" si="60"/>
        <v>5456393.31</v>
      </c>
      <c r="AT312" s="216">
        <v>4845000</v>
      </c>
      <c r="AU312" s="217">
        <v>611393.31</v>
      </c>
      <c r="AV312" s="219">
        <v>0</v>
      </c>
      <c r="AW312" s="219">
        <v>0</v>
      </c>
      <c r="AX312" s="219">
        <f t="shared" si="61"/>
        <v>0</v>
      </c>
      <c r="AY312" s="219">
        <v>0</v>
      </c>
      <c r="AZ312" s="219">
        <v>0</v>
      </c>
      <c r="BA312" s="219">
        <v>0</v>
      </c>
      <c r="BB312" s="219">
        <v>0</v>
      </c>
      <c r="BC312" s="219">
        <v>0</v>
      </c>
      <c r="BD312" s="219">
        <v>0</v>
      </c>
      <c r="BE312" s="219">
        <v>0</v>
      </c>
    </row>
    <row r="313" ht="20.1" customHeight="1" spans="1:58">
      <c r="A313" s="211">
        <v>306</v>
      </c>
      <c r="B313" s="224" t="s">
        <v>48</v>
      </c>
      <c r="C313" s="224" t="s">
        <v>49</v>
      </c>
      <c r="D313" s="225">
        <v>2023</v>
      </c>
      <c r="E313" s="213" t="s">
        <v>374</v>
      </c>
      <c r="F313" s="212" t="s">
        <v>51</v>
      </c>
      <c r="G313" s="212" t="s">
        <v>51</v>
      </c>
      <c r="H313" s="214">
        <f t="shared" si="50"/>
        <v>3050000</v>
      </c>
      <c r="I313" s="215">
        <f t="shared" si="51"/>
        <v>3050000</v>
      </c>
      <c r="J313" s="216">
        <f t="shared" si="52"/>
        <v>0</v>
      </c>
      <c r="K313" s="217">
        <v>0</v>
      </c>
      <c r="L313" s="216">
        <v>0</v>
      </c>
      <c r="M313" s="218">
        <v>0</v>
      </c>
      <c r="N313" s="217">
        <v>0</v>
      </c>
      <c r="O313" s="216">
        <f t="shared" si="53"/>
        <v>0</v>
      </c>
      <c r="P313" s="215">
        <v>0</v>
      </c>
      <c r="Q313" s="215">
        <v>0</v>
      </c>
      <c r="R313" s="215">
        <v>0</v>
      </c>
      <c r="S313" s="218">
        <v>0</v>
      </c>
      <c r="T313" s="216">
        <f t="shared" si="54"/>
        <v>3050000</v>
      </c>
      <c r="U313" s="216">
        <v>2592500</v>
      </c>
      <c r="V313" s="217">
        <v>457500</v>
      </c>
      <c r="W313" s="217">
        <v>0</v>
      </c>
      <c r="X313" s="217">
        <v>0</v>
      </c>
      <c r="Y313" s="219">
        <f t="shared" si="55"/>
        <v>0</v>
      </c>
      <c r="Z313" s="219">
        <v>0</v>
      </c>
      <c r="AA313" s="219">
        <v>0</v>
      </c>
      <c r="AB313" s="219">
        <v>0</v>
      </c>
      <c r="AC313" s="219">
        <v>0</v>
      </c>
      <c r="AD313" s="219">
        <v>0</v>
      </c>
      <c r="AE313" s="219">
        <v>0</v>
      </c>
      <c r="AF313" s="216">
        <v>0</v>
      </c>
      <c r="AG313" s="220">
        <f t="shared" si="56"/>
        <v>2300476.23</v>
      </c>
      <c r="AH313" s="215">
        <f t="shared" si="57"/>
        <v>2300476.23</v>
      </c>
      <c r="AI313" s="219">
        <f t="shared" si="58"/>
        <v>0</v>
      </c>
      <c r="AJ313" s="234">
        <v>0</v>
      </c>
      <c r="AK313" s="219">
        <v>0</v>
      </c>
      <c r="AL313" s="219">
        <v>0</v>
      </c>
      <c r="AM313" s="219">
        <v>0</v>
      </c>
      <c r="AN313" s="219">
        <f t="shared" si="59"/>
        <v>0</v>
      </c>
      <c r="AO313" s="219">
        <v>0</v>
      </c>
      <c r="AP313" s="219">
        <v>0</v>
      </c>
      <c r="AQ313" s="219">
        <v>0</v>
      </c>
      <c r="AR313" s="219">
        <v>0</v>
      </c>
      <c r="AS313" s="219">
        <f t="shared" si="60"/>
        <v>2300476.23</v>
      </c>
      <c r="AT313" s="261">
        <v>2300476.23</v>
      </c>
      <c r="AU313" s="217">
        <v>0</v>
      </c>
      <c r="AV313" s="219">
        <v>0</v>
      </c>
      <c r="AW313" s="219">
        <v>0</v>
      </c>
      <c r="AX313" s="219">
        <f t="shared" si="61"/>
        <v>0</v>
      </c>
      <c r="AY313" s="219">
        <v>0</v>
      </c>
      <c r="AZ313" s="219">
        <v>0</v>
      </c>
      <c r="BA313" s="219">
        <v>0</v>
      </c>
      <c r="BB313" s="219">
        <v>0</v>
      </c>
      <c r="BC313" s="219">
        <v>0</v>
      </c>
      <c r="BD313" s="219">
        <v>0</v>
      </c>
      <c r="BE313" s="219">
        <v>0</v>
      </c>
    </row>
    <row r="314" ht="20.1" customHeight="1" spans="1:58">
      <c r="A314" s="211">
        <v>307</v>
      </c>
      <c r="B314" s="224" t="s">
        <v>48</v>
      </c>
      <c r="C314" s="224" t="s">
        <v>49</v>
      </c>
      <c r="D314" s="225">
        <v>2023</v>
      </c>
      <c r="E314" s="213" t="s">
        <v>375</v>
      </c>
      <c r="F314" s="212" t="s">
        <v>51</v>
      </c>
      <c r="G314" s="212" t="s">
        <v>51</v>
      </c>
      <c r="H314" s="214">
        <f t="shared" si="50"/>
        <v>1500000</v>
      </c>
      <c r="I314" s="215">
        <f t="shared" si="51"/>
        <v>1500000</v>
      </c>
      <c r="J314" s="216">
        <f t="shared" si="52"/>
        <v>0</v>
      </c>
      <c r="K314" s="217">
        <v>0</v>
      </c>
      <c r="L314" s="216">
        <v>0</v>
      </c>
      <c r="M314" s="218">
        <v>0</v>
      </c>
      <c r="N314" s="217">
        <v>0</v>
      </c>
      <c r="O314" s="216">
        <f t="shared" si="53"/>
        <v>0</v>
      </c>
      <c r="P314" s="215">
        <v>0</v>
      </c>
      <c r="Q314" s="215">
        <v>0</v>
      </c>
      <c r="R314" s="215">
        <v>0</v>
      </c>
      <c r="S314" s="218">
        <v>0</v>
      </c>
      <c r="T314" s="216">
        <f t="shared" si="54"/>
        <v>1500000</v>
      </c>
      <c r="U314" s="216">
        <v>1275000</v>
      </c>
      <c r="V314" s="217">
        <v>225000</v>
      </c>
      <c r="W314" s="217">
        <v>0</v>
      </c>
      <c r="X314" s="217">
        <v>0</v>
      </c>
      <c r="Y314" s="219">
        <f t="shared" si="55"/>
        <v>0</v>
      </c>
      <c r="Z314" s="219">
        <v>0</v>
      </c>
      <c r="AA314" s="219">
        <v>0</v>
      </c>
      <c r="AB314" s="219">
        <v>0</v>
      </c>
      <c r="AC314" s="219">
        <v>0</v>
      </c>
      <c r="AD314" s="219">
        <v>0</v>
      </c>
      <c r="AE314" s="219">
        <v>0</v>
      </c>
      <c r="AF314" s="216">
        <v>0</v>
      </c>
      <c r="AG314" s="220">
        <f t="shared" si="56"/>
        <v>1500000</v>
      </c>
      <c r="AH314" s="215">
        <f t="shared" si="57"/>
        <v>1500000</v>
      </c>
      <c r="AI314" s="219">
        <f t="shared" si="58"/>
        <v>0</v>
      </c>
      <c r="AJ314" s="219">
        <v>0</v>
      </c>
      <c r="AK314" s="219">
        <v>0</v>
      </c>
      <c r="AL314" s="219">
        <v>0</v>
      </c>
      <c r="AM314" s="219">
        <v>0</v>
      </c>
      <c r="AN314" s="219">
        <f t="shared" si="59"/>
        <v>0</v>
      </c>
      <c r="AO314" s="219">
        <v>0</v>
      </c>
      <c r="AP314" s="215">
        <v>0</v>
      </c>
      <c r="AQ314" s="215">
        <v>0</v>
      </c>
      <c r="AR314" s="215">
        <v>0</v>
      </c>
      <c r="AS314" s="219">
        <f t="shared" si="60"/>
        <v>1500000</v>
      </c>
      <c r="AT314" s="216">
        <v>1275000</v>
      </c>
      <c r="AU314" s="217">
        <v>225000</v>
      </c>
      <c r="AV314" s="219">
        <v>0</v>
      </c>
      <c r="AW314" s="219">
        <v>0</v>
      </c>
      <c r="AX314" s="219">
        <f t="shared" si="61"/>
        <v>0</v>
      </c>
      <c r="AY314" s="219">
        <v>0</v>
      </c>
      <c r="AZ314" s="219">
        <v>0</v>
      </c>
      <c r="BA314" s="219">
        <v>0</v>
      </c>
      <c r="BB314" s="219">
        <v>0</v>
      </c>
      <c r="BC314" s="219">
        <v>0</v>
      </c>
      <c r="BD314" s="219">
        <v>0</v>
      </c>
      <c r="BE314" s="219">
        <v>0</v>
      </c>
    </row>
    <row r="315" ht="20.1" customHeight="1" spans="1:58">
      <c r="A315" s="211">
        <v>308</v>
      </c>
      <c r="B315" s="224" t="s">
        <v>48</v>
      </c>
      <c r="C315" s="224" t="s">
        <v>49</v>
      </c>
      <c r="D315" s="225">
        <v>2023</v>
      </c>
      <c r="E315" s="213" t="s">
        <v>376</v>
      </c>
      <c r="F315" s="212" t="s">
        <v>51</v>
      </c>
      <c r="G315" s="212" t="s">
        <v>51</v>
      </c>
      <c r="H315" s="214">
        <f t="shared" si="50"/>
        <v>11000000</v>
      </c>
      <c r="I315" s="215">
        <f t="shared" si="51"/>
        <v>11000000</v>
      </c>
      <c r="J315" s="216">
        <f t="shared" si="52"/>
        <v>0</v>
      </c>
      <c r="K315" s="217">
        <v>0</v>
      </c>
      <c r="L315" s="216">
        <v>0</v>
      </c>
      <c r="M315" s="218">
        <v>0</v>
      </c>
      <c r="N315" s="217">
        <v>0</v>
      </c>
      <c r="O315" s="216">
        <f t="shared" si="53"/>
        <v>0</v>
      </c>
      <c r="P315" s="215">
        <v>0</v>
      </c>
      <c r="Q315" s="215">
        <v>0</v>
      </c>
      <c r="R315" s="215">
        <v>0</v>
      </c>
      <c r="S315" s="218">
        <v>0</v>
      </c>
      <c r="T315" s="216">
        <f t="shared" si="54"/>
        <v>11000000</v>
      </c>
      <c r="U315" s="216">
        <v>9257100</v>
      </c>
      <c r="V315" s="217">
        <v>1742900</v>
      </c>
      <c r="W315" s="217">
        <v>0</v>
      </c>
      <c r="X315" s="217">
        <v>0</v>
      </c>
      <c r="Y315" s="219">
        <f t="shared" si="55"/>
        <v>0</v>
      </c>
      <c r="Z315" s="219">
        <v>0</v>
      </c>
      <c r="AA315" s="219">
        <v>0</v>
      </c>
      <c r="AB315" s="219">
        <v>0</v>
      </c>
      <c r="AC315" s="219">
        <v>0</v>
      </c>
      <c r="AD315" s="219">
        <v>0</v>
      </c>
      <c r="AE315" s="219">
        <v>0</v>
      </c>
      <c r="AF315" s="216">
        <v>0</v>
      </c>
      <c r="AG315" s="220">
        <f t="shared" si="56"/>
        <v>10934471.15</v>
      </c>
      <c r="AH315" s="215">
        <f t="shared" si="57"/>
        <v>10934471.15</v>
      </c>
      <c r="AI315" s="219">
        <f t="shared" si="58"/>
        <v>0</v>
      </c>
      <c r="AJ315" s="234">
        <v>0</v>
      </c>
      <c r="AK315" s="219">
        <v>0</v>
      </c>
      <c r="AL315" s="219">
        <v>0</v>
      </c>
      <c r="AM315" s="219">
        <v>0</v>
      </c>
      <c r="AN315" s="219">
        <f t="shared" si="59"/>
        <v>0</v>
      </c>
      <c r="AO315" s="219">
        <v>0</v>
      </c>
      <c r="AP315" s="219">
        <v>0</v>
      </c>
      <c r="AQ315" s="219">
        <v>0</v>
      </c>
      <c r="AR315" s="219">
        <v>0</v>
      </c>
      <c r="AS315" s="219">
        <f t="shared" si="60"/>
        <v>10934471.15</v>
      </c>
      <c r="AT315" s="216">
        <v>9257100</v>
      </c>
      <c r="AU315" s="217">
        <f>10934471.15-AT315</f>
        <v>1677371.15</v>
      </c>
      <c r="AV315" s="219">
        <v>0</v>
      </c>
      <c r="AW315" s="219">
        <v>0</v>
      </c>
      <c r="AX315" s="219">
        <f t="shared" si="61"/>
        <v>0</v>
      </c>
      <c r="AY315" s="219">
        <v>0</v>
      </c>
      <c r="AZ315" s="219">
        <v>0</v>
      </c>
      <c r="BA315" s="219">
        <v>0</v>
      </c>
      <c r="BB315" s="219">
        <v>0</v>
      </c>
      <c r="BC315" s="219">
        <v>0</v>
      </c>
      <c r="BD315" s="219">
        <v>0</v>
      </c>
      <c r="BE315" s="219">
        <v>0</v>
      </c>
    </row>
    <row r="316" ht="20.1" customHeight="1" spans="1:58">
      <c r="A316" s="211">
        <v>309</v>
      </c>
      <c r="B316" s="224" t="s">
        <v>48</v>
      </c>
      <c r="C316" s="224" t="s">
        <v>49</v>
      </c>
      <c r="D316" s="225">
        <v>2023</v>
      </c>
      <c r="E316" s="213" t="s">
        <v>377</v>
      </c>
      <c r="F316" s="212" t="s">
        <v>51</v>
      </c>
      <c r="G316" s="212" t="s">
        <v>51</v>
      </c>
      <c r="H316" s="214">
        <f t="shared" si="50"/>
        <v>680800</v>
      </c>
      <c r="I316" s="215">
        <f t="shared" si="51"/>
        <v>680800</v>
      </c>
      <c r="J316" s="216">
        <f t="shared" si="52"/>
        <v>0</v>
      </c>
      <c r="K316" s="217">
        <v>0</v>
      </c>
      <c r="L316" s="216">
        <v>0</v>
      </c>
      <c r="M316" s="218">
        <v>0</v>
      </c>
      <c r="N316" s="217">
        <v>0</v>
      </c>
      <c r="O316" s="216">
        <f t="shared" si="53"/>
        <v>0</v>
      </c>
      <c r="P316" s="215">
        <v>0</v>
      </c>
      <c r="Q316" s="215">
        <v>0</v>
      </c>
      <c r="R316" s="215">
        <v>0</v>
      </c>
      <c r="S316" s="218">
        <v>0</v>
      </c>
      <c r="T316" s="216">
        <f t="shared" si="54"/>
        <v>680800</v>
      </c>
      <c r="U316" s="217">
        <v>0</v>
      </c>
      <c r="V316" s="217">
        <v>0</v>
      </c>
      <c r="W316" s="217">
        <v>0</v>
      </c>
      <c r="X316" s="217">
        <v>680800</v>
      </c>
      <c r="Y316" s="219">
        <f t="shared" si="55"/>
        <v>0</v>
      </c>
      <c r="Z316" s="219">
        <v>0</v>
      </c>
      <c r="AA316" s="219">
        <v>0</v>
      </c>
      <c r="AB316" s="219">
        <v>0</v>
      </c>
      <c r="AC316" s="219">
        <v>0</v>
      </c>
      <c r="AD316" s="219">
        <v>0</v>
      </c>
      <c r="AE316" s="219">
        <v>0</v>
      </c>
      <c r="AF316" s="216">
        <v>0</v>
      </c>
      <c r="AG316" s="220">
        <f t="shared" si="56"/>
        <v>680800</v>
      </c>
      <c r="AH316" s="215">
        <f t="shared" si="57"/>
        <v>680800</v>
      </c>
      <c r="AI316" s="219">
        <f t="shared" si="58"/>
        <v>0</v>
      </c>
      <c r="AJ316" s="219">
        <v>0</v>
      </c>
      <c r="AK316" s="219">
        <v>0</v>
      </c>
      <c r="AL316" s="219">
        <v>0</v>
      </c>
      <c r="AM316" s="219">
        <v>0</v>
      </c>
      <c r="AN316" s="219">
        <f t="shared" si="59"/>
        <v>0</v>
      </c>
      <c r="AO316" s="215">
        <v>0</v>
      </c>
      <c r="AP316" s="215">
        <v>0</v>
      </c>
      <c r="AQ316" s="215">
        <v>0</v>
      </c>
      <c r="AR316" s="215">
        <v>0</v>
      </c>
      <c r="AS316" s="219">
        <f t="shared" si="60"/>
        <v>680800</v>
      </c>
      <c r="AT316" s="217">
        <v>0</v>
      </c>
      <c r="AU316" s="217">
        <v>0</v>
      </c>
      <c r="AV316" s="217">
        <v>0</v>
      </c>
      <c r="AW316" s="217">
        <v>680800</v>
      </c>
      <c r="AX316" s="219">
        <f t="shared" si="61"/>
        <v>0</v>
      </c>
      <c r="AY316" s="219">
        <v>0</v>
      </c>
      <c r="AZ316" s="219">
        <v>0</v>
      </c>
      <c r="BA316" s="219">
        <v>0</v>
      </c>
      <c r="BB316" s="219">
        <v>0</v>
      </c>
      <c r="BC316" s="219">
        <v>0</v>
      </c>
      <c r="BD316" s="219">
        <v>0</v>
      </c>
      <c r="BE316" s="219">
        <v>0</v>
      </c>
    </row>
    <row r="317" ht="20.1" customHeight="1" spans="1:58">
      <c r="A317" s="211">
        <v>310</v>
      </c>
      <c r="B317" s="224" t="s">
        <v>48</v>
      </c>
      <c r="C317" s="224" t="s">
        <v>49</v>
      </c>
      <c r="D317" s="225">
        <v>2023</v>
      </c>
      <c r="E317" s="213" t="s">
        <v>378</v>
      </c>
      <c r="F317" s="212" t="s">
        <v>52</v>
      </c>
      <c r="G317" s="212" t="s">
        <v>52</v>
      </c>
      <c r="H317" s="214">
        <f t="shared" si="50"/>
        <v>842900</v>
      </c>
      <c r="I317" s="215">
        <f t="shared" si="51"/>
        <v>842900</v>
      </c>
      <c r="J317" s="216">
        <f t="shared" si="52"/>
        <v>0</v>
      </c>
      <c r="K317" s="217">
        <v>0</v>
      </c>
      <c r="L317" s="216">
        <v>0</v>
      </c>
      <c r="M317" s="218">
        <v>0</v>
      </c>
      <c r="N317" s="217">
        <v>0</v>
      </c>
      <c r="O317" s="216">
        <f t="shared" si="53"/>
        <v>0</v>
      </c>
      <c r="P317" s="215">
        <v>0</v>
      </c>
      <c r="Q317" s="215">
        <v>0</v>
      </c>
      <c r="R317" s="215">
        <v>0</v>
      </c>
      <c r="S317" s="218">
        <v>0</v>
      </c>
      <c r="T317" s="216">
        <f t="shared" si="54"/>
        <v>842900</v>
      </c>
      <c r="U317" s="217">
        <v>842900</v>
      </c>
      <c r="V317" s="216">
        <v>0</v>
      </c>
      <c r="W317" s="216">
        <v>0</v>
      </c>
      <c r="X317" s="216">
        <v>0</v>
      </c>
      <c r="Y317" s="219">
        <f t="shared" si="55"/>
        <v>0</v>
      </c>
      <c r="Z317" s="219">
        <v>0</v>
      </c>
      <c r="AA317" s="219">
        <v>0</v>
      </c>
      <c r="AB317" s="219">
        <v>0</v>
      </c>
      <c r="AC317" s="219">
        <v>0</v>
      </c>
      <c r="AD317" s="219">
        <v>0</v>
      </c>
      <c r="AE317" s="219">
        <v>0</v>
      </c>
      <c r="AF317" s="216">
        <v>0</v>
      </c>
      <c r="AG317" s="220">
        <f t="shared" si="56"/>
        <v>842900</v>
      </c>
      <c r="AH317" s="215">
        <f t="shared" si="57"/>
        <v>842900</v>
      </c>
      <c r="AI317" s="219">
        <f t="shared" si="58"/>
        <v>0</v>
      </c>
      <c r="AJ317" s="219">
        <v>0</v>
      </c>
      <c r="AK317" s="219">
        <v>0</v>
      </c>
      <c r="AL317" s="219">
        <v>0</v>
      </c>
      <c r="AM317" s="219">
        <v>0</v>
      </c>
      <c r="AN317" s="219">
        <f t="shared" si="59"/>
        <v>0</v>
      </c>
      <c r="AO317" s="215">
        <v>0</v>
      </c>
      <c r="AP317" s="219">
        <v>0</v>
      </c>
      <c r="AQ317" s="219">
        <v>0</v>
      </c>
      <c r="AR317" s="219">
        <v>0</v>
      </c>
      <c r="AS317" s="219">
        <f t="shared" si="60"/>
        <v>842900</v>
      </c>
      <c r="AT317" s="217">
        <v>842900</v>
      </c>
      <c r="AU317" s="216">
        <v>0</v>
      </c>
      <c r="AV317" s="216">
        <v>0</v>
      </c>
      <c r="AW317" s="216">
        <v>0</v>
      </c>
      <c r="AX317" s="219">
        <f t="shared" si="61"/>
        <v>0</v>
      </c>
      <c r="AY317" s="219">
        <v>0</v>
      </c>
      <c r="AZ317" s="219">
        <v>0</v>
      </c>
      <c r="BA317" s="219">
        <v>0</v>
      </c>
      <c r="BB317" s="219">
        <v>0</v>
      </c>
      <c r="BC317" s="219">
        <v>0</v>
      </c>
      <c r="BD317" s="219">
        <v>0</v>
      </c>
      <c r="BE317" s="216">
        <v>0</v>
      </c>
    </row>
    <row r="318" ht="20.1" customHeight="1" spans="1:58">
      <c r="A318" s="211">
        <v>311</v>
      </c>
      <c r="B318" s="224" t="s">
        <v>48</v>
      </c>
      <c r="C318" s="224" t="s">
        <v>49</v>
      </c>
      <c r="D318" s="225">
        <v>2023</v>
      </c>
      <c r="E318" s="213" t="s">
        <v>343</v>
      </c>
      <c r="F318" s="212" t="s">
        <v>52</v>
      </c>
      <c r="G318" s="212" t="s">
        <v>52</v>
      </c>
      <c r="H318" s="214">
        <f t="shared" si="50"/>
        <v>500000</v>
      </c>
      <c r="I318" s="215">
        <f t="shared" si="51"/>
        <v>500000</v>
      </c>
      <c r="J318" s="216">
        <f t="shared" si="52"/>
        <v>0</v>
      </c>
      <c r="K318" s="217">
        <v>0</v>
      </c>
      <c r="L318" s="216">
        <v>0</v>
      </c>
      <c r="M318" s="218">
        <v>0</v>
      </c>
      <c r="N318" s="217">
        <v>0</v>
      </c>
      <c r="O318" s="216">
        <f t="shared" si="53"/>
        <v>0</v>
      </c>
      <c r="P318" s="215">
        <v>0</v>
      </c>
      <c r="Q318" s="215">
        <v>0</v>
      </c>
      <c r="R318" s="215">
        <v>0</v>
      </c>
      <c r="S318" s="218">
        <v>0</v>
      </c>
      <c r="T318" s="216">
        <f t="shared" si="54"/>
        <v>500000</v>
      </c>
      <c r="U318" s="217">
        <v>500000</v>
      </c>
      <c r="V318" s="217">
        <v>0</v>
      </c>
      <c r="W318" s="217">
        <v>0</v>
      </c>
      <c r="X318" s="217">
        <v>0</v>
      </c>
      <c r="Y318" s="219">
        <f t="shared" si="55"/>
        <v>0</v>
      </c>
      <c r="Z318" s="219">
        <v>0</v>
      </c>
      <c r="AA318" s="219">
        <v>0</v>
      </c>
      <c r="AB318" s="219">
        <v>0</v>
      </c>
      <c r="AC318" s="219">
        <v>0</v>
      </c>
      <c r="AD318" s="219">
        <v>0</v>
      </c>
      <c r="AE318" s="219">
        <v>0</v>
      </c>
      <c r="AF318" s="216">
        <v>0</v>
      </c>
      <c r="AG318" s="220">
        <f t="shared" si="56"/>
        <v>500000</v>
      </c>
      <c r="AH318" s="215">
        <f t="shared" si="57"/>
        <v>500000</v>
      </c>
      <c r="AI318" s="219">
        <f t="shared" si="58"/>
        <v>0</v>
      </c>
      <c r="AJ318" s="219">
        <v>0</v>
      </c>
      <c r="AK318" s="219">
        <v>0</v>
      </c>
      <c r="AL318" s="219">
        <v>0</v>
      </c>
      <c r="AM318" s="219">
        <v>0</v>
      </c>
      <c r="AN318" s="219">
        <f t="shared" si="59"/>
        <v>0</v>
      </c>
      <c r="AO318" s="215">
        <v>0</v>
      </c>
      <c r="AP318" s="215">
        <v>0</v>
      </c>
      <c r="AQ318" s="215">
        <v>0</v>
      </c>
      <c r="AR318" s="215">
        <v>0</v>
      </c>
      <c r="AS318" s="219">
        <f t="shared" si="60"/>
        <v>500000</v>
      </c>
      <c r="AT318" s="217">
        <v>500000</v>
      </c>
      <c r="AU318" s="217">
        <v>0</v>
      </c>
      <c r="AV318" s="217">
        <v>0</v>
      </c>
      <c r="AW318" s="217">
        <v>0</v>
      </c>
      <c r="AX318" s="219">
        <f t="shared" si="61"/>
        <v>0</v>
      </c>
      <c r="AY318" s="219">
        <v>0</v>
      </c>
      <c r="AZ318" s="219">
        <v>0</v>
      </c>
      <c r="BA318" s="219">
        <v>0</v>
      </c>
      <c r="BB318" s="219">
        <v>0</v>
      </c>
      <c r="BC318" s="219">
        <v>0</v>
      </c>
      <c r="BD318" s="219">
        <v>0</v>
      </c>
      <c r="BE318" s="216">
        <v>0</v>
      </c>
    </row>
    <row r="319" ht="20.1" customHeight="1" spans="1:58">
      <c r="A319" s="211">
        <v>312</v>
      </c>
      <c r="B319" s="262" t="s">
        <v>48</v>
      </c>
      <c r="C319" s="262" t="s">
        <v>49</v>
      </c>
      <c r="D319" s="263">
        <v>2023</v>
      </c>
      <c r="E319" s="264" t="s">
        <v>344</v>
      </c>
      <c r="F319" s="265" t="s">
        <v>52</v>
      </c>
      <c r="G319" s="265" t="s">
        <v>52</v>
      </c>
      <c r="H319" s="214">
        <f t="shared" si="50"/>
        <v>850000</v>
      </c>
      <c r="I319" s="215">
        <f t="shared" si="51"/>
        <v>850000</v>
      </c>
      <c r="J319" s="216">
        <f t="shared" si="52"/>
        <v>0</v>
      </c>
      <c r="K319" s="217">
        <v>0</v>
      </c>
      <c r="L319" s="216">
        <v>0</v>
      </c>
      <c r="M319" s="218">
        <v>0</v>
      </c>
      <c r="N319" s="217">
        <v>0</v>
      </c>
      <c r="O319" s="216">
        <f t="shared" si="53"/>
        <v>0</v>
      </c>
      <c r="P319" s="215">
        <v>0</v>
      </c>
      <c r="Q319" s="215">
        <v>0</v>
      </c>
      <c r="R319" s="215">
        <v>0</v>
      </c>
      <c r="S319" s="218">
        <v>0</v>
      </c>
      <c r="T319" s="216">
        <f t="shared" si="54"/>
        <v>850000</v>
      </c>
      <c r="U319" s="266">
        <v>0</v>
      </c>
      <c r="V319" s="266">
        <v>0</v>
      </c>
      <c r="W319" s="266">
        <v>0</v>
      </c>
      <c r="X319" s="266">
        <v>850000</v>
      </c>
      <c r="Y319" s="219">
        <f t="shared" si="55"/>
        <v>0</v>
      </c>
      <c r="Z319" s="267">
        <v>0</v>
      </c>
      <c r="AA319" s="267">
        <v>0</v>
      </c>
      <c r="AB319" s="267">
        <v>0</v>
      </c>
      <c r="AC319" s="267">
        <v>0</v>
      </c>
      <c r="AD319" s="267">
        <v>0</v>
      </c>
      <c r="AE319" s="267">
        <v>0</v>
      </c>
      <c r="AF319" s="268">
        <v>0</v>
      </c>
      <c r="AG319" s="220">
        <f t="shared" si="56"/>
        <v>850000</v>
      </c>
      <c r="AH319" s="215">
        <f t="shared" si="57"/>
        <v>850000</v>
      </c>
      <c r="AI319" s="219">
        <f t="shared" si="58"/>
        <v>0</v>
      </c>
      <c r="AJ319" s="268">
        <v>0</v>
      </c>
      <c r="AK319" s="268">
        <v>0</v>
      </c>
      <c r="AL319" s="268">
        <v>0</v>
      </c>
      <c r="AM319" s="268">
        <v>0</v>
      </c>
      <c r="AN319" s="219">
        <f t="shared" si="59"/>
        <v>0</v>
      </c>
      <c r="AO319" s="269">
        <v>0</v>
      </c>
      <c r="AP319" s="269">
        <v>0</v>
      </c>
      <c r="AQ319" s="269">
        <v>0</v>
      </c>
      <c r="AR319" s="269">
        <v>0</v>
      </c>
      <c r="AS319" s="219">
        <f t="shared" si="60"/>
        <v>850000</v>
      </c>
      <c r="AT319" s="266">
        <v>0</v>
      </c>
      <c r="AU319" s="266">
        <v>0</v>
      </c>
      <c r="AV319" s="266">
        <v>0</v>
      </c>
      <c r="AW319" s="266">
        <v>850000</v>
      </c>
      <c r="AX319" s="219">
        <f t="shared" si="61"/>
        <v>0</v>
      </c>
      <c r="AY319" s="267">
        <v>0</v>
      </c>
      <c r="AZ319" s="267">
        <v>0</v>
      </c>
      <c r="BA319" s="267">
        <v>0</v>
      </c>
      <c r="BB319" s="267">
        <v>0</v>
      </c>
      <c r="BC319" s="267">
        <v>0</v>
      </c>
      <c r="BD319" s="267">
        <v>0</v>
      </c>
      <c r="BE319" s="268">
        <v>0</v>
      </c>
    </row>
    <row r="320" ht="20.1" customHeight="1" spans="1:58">
      <c r="A320" s="211">
        <v>313</v>
      </c>
      <c r="B320" s="224" t="s">
        <v>48</v>
      </c>
      <c r="C320" s="224" t="s">
        <v>49</v>
      </c>
      <c r="D320" s="225">
        <v>2023</v>
      </c>
      <c r="E320" s="213" t="s">
        <v>379</v>
      </c>
      <c r="F320" s="212" t="s">
        <v>51</v>
      </c>
      <c r="G320" s="212" t="s">
        <v>51</v>
      </c>
      <c r="H320" s="214">
        <f t="shared" si="50"/>
        <v>6300000</v>
      </c>
      <c r="I320" s="215">
        <f t="shared" si="51"/>
        <v>6300000</v>
      </c>
      <c r="J320" s="216">
        <f t="shared" si="52"/>
        <v>0</v>
      </c>
      <c r="K320" s="217">
        <v>0</v>
      </c>
      <c r="L320" s="216">
        <v>0</v>
      </c>
      <c r="M320" s="218">
        <v>0</v>
      </c>
      <c r="N320" s="217">
        <v>0</v>
      </c>
      <c r="O320" s="216">
        <f t="shared" si="53"/>
        <v>0</v>
      </c>
      <c r="P320" s="215">
        <v>0</v>
      </c>
      <c r="Q320" s="215">
        <v>0</v>
      </c>
      <c r="R320" s="215">
        <v>0</v>
      </c>
      <c r="S320" s="218">
        <v>0</v>
      </c>
      <c r="T320" s="216">
        <f t="shared" si="54"/>
        <v>6300000</v>
      </c>
      <c r="U320" s="216">
        <v>5355000</v>
      </c>
      <c r="V320" s="217">
        <v>945000</v>
      </c>
      <c r="W320" s="217">
        <v>0</v>
      </c>
      <c r="X320" s="217">
        <v>0</v>
      </c>
      <c r="Y320" s="219">
        <f t="shared" si="55"/>
        <v>0</v>
      </c>
      <c r="Z320" s="219">
        <v>0</v>
      </c>
      <c r="AA320" s="219">
        <v>0</v>
      </c>
      <c r="AB320" s="219">
        <v>0</v>
      </c>
      <c r="AC320" s="219">
        <v>0</v>
      </c>
      <c r="AD320" s="219">
        <v>0</v>
      </c>
      <c r="AE320" s="219">
        <v>0</v>
      </c>
      <c r="AF320" s="217">
        <v>0</v>
      </c>
      <c r="AG320" s="220">
        <f t="shared" si="56"/>
        <v>5961317</v>
      </c>
      <c r="AH320" s="215">
        <f t="shared" si="57"/>
        <v>5961317</v>
      </c>
      <c r="AI320" s="219">
        <f t="shared" si="58"/>
        <v>0</v>
      </c>
      <c r="AJ320" s="234">
        <v>0</v>
      </c>
      <c r="AK320" s="219">
        <v>0</v>
      </c>
      <c r="AL320" s="219">
        <v>0</v>
      </c>
      <c r="AM320" s="219">
        <v>0</v>
      </c>
      <c r="AN320" s="219">
        <f t="shared" si="59"/>
        <v>0</v>
      </c>
      <c r="AO320" s="219">
        <v>0</v>
      </c>
      <c r="AP320" s="219">
        <v>0</v>
      </c>
      <c r="AQ320" s="219">
        <v>0</v>
      </c>
      <c r="AR320" s="219">
        <v>0</v>
      </c>
      <c r="AS320" s="219">
        <f t="shared" si="60"/>
        <v>5961317</v>
      </c>
      <c r="AT320" s="216">
        <v>5355000</v>
      </c>
      <c r="AU320" s="217">
        <v>606317</v>
      </c>
      <c r="AV320" s="219">
        <v>0</v>
      </c>
      <c r="AW320" s="219">
        <v>0</v>
      </c>
      <c r="AX320" s="219">
        <f t="shared" si="61"/>
        <v>0</v>
      </c>
      <c r="AY320" s="219">
        <v>0</v>
      </c>
      <c r="AZ320" s="219">
        <v>0</v>
      </c>
      <c r="BA320" s="219">
        <v>0</v>
      </c>
      <c r="BB320" s="219">
        <v>0</v>
      </c>
      <c r="BC320" s="219">
        <v>0</v>
      </c>
      <c r="BD320" s="219">
        <v>0</v>
      </c>
      <c r="BE320" s="217">
        <v>0</v>
      </c>
    </row>
    <row r="321" ht="20.1" customHeight="1" spans="1:58">
      <c r="A321" s="211">
        <v>314</v>
      </c>
      <c r="B321" s="224" t="s">
        <v>48</v>
      </c>
      <c r="C321" s="224" t="s">
        <v>49</v>
      </c>
      <c r="D321" s="225">
        <v>2023</v>
      </c>
      <c r="E321" s="213" t="s">
        <v>380</v>
      </c>
      <c r="F321" s="212" t="s">
        <v>51</v>
      </c>
      <c r="G321" s="212" t="s">
        <v>51</v>
      </c>
      <c r="H321" s="214">
        <f t="shared" si="50"/>
        <v>11540000</v>
      </c>
      <c r="I321" s="215">
        <f t="shared" si="51"/>
        <v>11540000</v>
      </c>
      <c r="J321" s="216">
        <f t="shared" si="52"/>
        <v>0</v>
      </c>
      <c r="K321" s="217">
        <v>0</v>
      </c>
      <c r="L321" s="216">
        <v>0</v>
      </c>
      <c r="M321" s="218">
        <v>0</v>
      </c>
      <c r="N321" s="217">
        <v>0</v>
      </c>
      <c r="O321" s="216">
        <f t="shared" si="53"/>
        <v>0</v>
      </c>
      <c r="P321" s="215">
        <v>0</v>
      </c>
      <c r="Q321" s="215">
        <v>0</v>
      </c>
      <c r="R321" s="215">
        <v>0</v>
      </c>
      <c r="S321" s="218">
        <v>0</v>
      </c>
      <c r="T321" s="216">
        <f t="shared" si="54"/>
        <v>11540000</v>
      </c>
      <c r="U321" s="216">
        <v>9809000</v>
      </c>
      <c r="V321" s="217">
        <v>1731000</v>
      </c>
      <c r="W321" s="217">
        <v>0</v>
      </c>
      <c r="X321" s="217">
        <v>0</v>
      </c>
      <c r="Y321" s="219">
        <f t="shared" si="55"/>
        <v>0</v>
      </c>
      <c r="Z321" s="219">
        <v>0</v>
      </c>
      <c r="AA321" s="219">
        <v>0</v>
      </c>
      <c r="AB321" s="219">
        <v>0</v>
      </c>
      <c r="AC321" s="219">
        <v>0</v>
      </c>
      <c r="AD321" s="219">
        <v>0</v>
      </c>
      <c r="AE321" s="219">
        <v>0</v>
      </c>
      <c r="AF321" s="216">
        <v>0</v>
      </c>
      <c r="AG321" s="220">
        <f t="shared" si="56"/>
        <v>11540000</v>
      </c>
      <c r="AH321" s="215">
        <f t="shared" si="57"/>
        <v>11540000</v>
      </c>
      <c r="AI321" s="219">
        <f t="shared" si="58"/>
        <v>0</v>
      </c>
      <c r="AJ321" s="234">
        <v>0</v>
      </c>
      <c r="AK321" s="219">
        <v>0</v>
      </c>
      <c r="AL321" s="219">
        <v>0</v>
      </c>
      <c r="AM321" s="219">
        <v>0</v>
      </c>
      <c r="AN321" s="219">
        <f t="shared" si="59"/>
        <v>0</v>
      </c>
      <c r="AO321" s="219">
        <v>0</v>
      </c>
      <c r="AP321" s="219">
        <v>0</v>
      </c>
      <c r="AQ321" s="219">
        <v>0</v>
      </c>
      <c r="AR321" s="219">
        <v>0</v>
      </c>
      <c r="AS321" s="219">
        <f t="shared" si="60"/>
        <v>11540000</v>
      </c>
      <c r="AT321" s="219">
        <v>9809000</v>
      </c>
      <c r="AU321" s="219">
        <v>1731000</v>
      </c>
      <c r="AV321" s="219">
        <v>0</v>
      </c>
      <c r="AW321" s="219">
        <v>0</v>
      </c>
      <c r="AX321" s="219">
        <f t="shared" si="61"/>
        <v>0</v>
      </c>
      <c r="AY321" s="219">
        <v>0</v>
      </c>
      <c r="AZ321" s="219">
        <v>0</v>
      </c>
      <c r="BA321" s="219">
        <v>0</v>
      </c>
      <c r="BB321" s="219">
        <v>0</v>
      </c>
      <c r="BC321" s="219">
        <v>0</v>
      </c>
      <c r="BD321" s="219">
        <v>0</v>
      </c>
      <c r="BE321" s="219">
        <v>0</v>
      </c>
    </row>
    <row r="322" ht="20.1" customHeight="1" spans="1:58">
      <c r="A322" s="211">
        <v>315</v>
      </c>
      <c r="B322" s="224" t="s">
        <v>48</v>
      </c>
      <c r="C322" s="224" t="s">
        <v>49</v>
      </c>
      <c r="D322" s="225">
        <v>2023</v>
      </c>
      <c r="E322" s="213" t="s">
        <v>381</v>
      </c>
      <c r="F322" s="212" t="s">
        <v>51</v>
      </c>
      <c r="G322" s="212" t="s">
        <v>51</v>
      </c>
      <c r="H322" s="214">
        <f t="shared" si="50"/>
        <v>2600000</v>
      </c>
      <c r="I322" s="215">
        <f t="shared" si="51"/>
        <v>2600000</v>
      </c>
      <c r="J322" s="216">
        <f t="shared" si="52"/>
        <v>0</v>
      </c>
      <c r="K322" s="217">
        <v>0</v>
      </c>
      <c r="L322" s="216">
        <v>0</v>
      </c>
      <c r="M322" s="218">
        <v>0</v>
      </c>
      <c r="N322" s="217">
        <v>0</v>
      </c>
      <c r="O322" s="216">
        <f t="shared" si="53"/>
        <v>0</v>
      </c>
      <c r="P322" s="215">
        <v>0</v>
      </c>
      <c r="Q322" s="215">
        <v>0</v>
      </c>
      <c r="R322" s="215">
        <v>0</v>
      </c>
      <c r="S322" s="218">
        <v>0</v>
      </c>
      <c r="T322" s="216">
        <f t="shared" si="54"/>
        <v>2600000</v>
      </c>
      <c r="U322" s="242">
        <v>2600000</v>
      </c>
      <c r="V322" s="217">
        <v>0</v>
      </c>
      <c r="W322" s="217">
        <v>0</v>
      </c>
      <c r="X322" s="217">
        <v>0</v>
      </c>
      <c r="Y322" s="219">
        <f t="shared" si="55"/>
        <v>0</v>
      </c>
      <c r="Z322" s="219">
        <v>0</v>
      </c>
      <c r="AA322" s="219">
        <v>0</v>
      </c>
      <c r="AB322" s="219">
        <v>0</v>
      </c>
      <c r="AC322" s="219">
        <v>0</v>
      </c>
      <c r="AD322" s="219">
        <v>0</v>
      </c>
      <c r="AE322" s="219">
        <v>0</v>
      </c>
      <c r="AF322" s="216">
        <v>0</v>
      </c>
      <c r="AG322" s="220">
        <f t="shared" si="56"/>
        <v>2481200</v>
      </c>
      <c r="AH322" s="215">
        <f t="shared" si="57"/>
        <v>2481200</v>
      </c>
      <c r="AI322" s="219">
        <f t="shared" si="58"/>
        <v>0</v>
      </c>
      <c r="AJ322" s="234">
        <v>0</v>
      </c>
      <c r="AK322" s="219">
        <v>0</v>
      </c>
      <c r="AL322" s="219">
        <v>0</v>
      </c>
      <c r="AM322" s="219">
        <v>0</v>
      </c>
      <c r="AN322" s="219">
        <f t="shared" si="59"/>
        <v>0</v>
      </c>
      <c r="AO322" s="219">
        <v>0</v>
      </c>
      <c r="AP322" s="219">
        <v>0</v>
      </c>
      <c r="AQ322" s="219">
        <v>0</v>
      </c>
      <c r="AR322" s="219">
        <v>0</v>
      </c>
      <c r="AS322" s="219">
        <f t="shared" si="60"/>
        <v>2481200</v>
      </c>
      <c r="AT322" s="219">
        <v>2481200</v>
      </c>
      <c r="AU322" s="219">
        <v>0</v>
      </c>
      <c r="AV322" s="219">
        <v>0</v>
      </c>
      <c r="AW322" s="219">
        <v>0</v>
      </c>
      <c r="AX322" s="219">
        <f t="shared" si="61"/>
        <v>0</v>
      </c>
      <c r="AY322" s="219">
        <v>0</v>
      </c>
      <c r="AZ322" s="219">
        <v>0</v>
      </c>
      <c r="BA322" s="219">
        <v>0</v>
      </c>
      <c r="BB322" s="219">
        <v>0</v>
      </c>
      <c r="BC322" s="219">
        <v>0</v>
      </c>
      <c r="BD322" s="219">
        <v>0</v>
      </c>
      <c r="BE322" s="219">
        <v>0</v>
      </c>
    </row>
    <row r="323" ht="20.1" customHeight="1" spans="1:58">
      <c r="A323" s="211">
        <v>316</v>
      </c>
      <c r="B323" s="224" t="s">
        <v>48</v>
      </c>
      <c r="C323" s="224" t="s">
        <v>49</v>
      </c>
      <c r="D323" s="225">
        <v>2023</v>
      </c>
      <c r="E323" s="213" t="s">
        <v>382</v>
      </c>
      <c r="F323" s="212" t="s">
        <v>51</v>
      </c>
      <c r="G323" s="212" t="s">
        <v>52</v>
      </c>
      <c r="H323" s="214">
        <f t="shared" si="50"/>
        <v>6250000</v>
      </c>
      <c r="I323" s="215">
        <f t="shared" si="51"/>
        <v>6250000</v>
      </c>
      <c r="J323" s="216">
        <f t="shared" si="52"/>
        <v>0</v>
      </c>
      <c r="K323" s="217">
        <v>0</v>
      </c>
      <c r="L323" s="216">
        <v>0</v>
      </c>
      <c r="M323" s="218">
        <v>0</v>
      </c>
      <c r="N323" s="217">
        <v>0</v>
      </c>
      <c r="O323" s="216">
        <f t="shared" si="53"/>
        <v>0</v>
      </c>
      <c r="P323" s="215">
        <v>0</v>
      </c>
      <c r="Q323" s="215">
        <v>0</v>
      </c>
      <c r="R323" s="215">
        <v>0</v>
      </c>
      <c r="S323" s="218">
        <v>0</v>
      </c>
      <c r="T323" s="216">
        <f t="shared" si="54"/>
        <v>6250000</v>
      </c>
      <c r="U323" s="216">
        <v>5300900</v>
      </c>
      <c r="V323" s="217">
        <v>949100</v>
      </c>
      <c r="W323" s="217">
        <v>0</v>
      </c>
      <c r="X323" s="217">
        <v>0</v>
      </c>
      <c r="Y323" s="219">
        <f t="shared" si="55"/>
        <v>0</v>
      </c>
      <c r="Z323" s="219">
        <v>0</v>
      </c>
      <c r="AA323" s="219">
        <v>0</v>
      </c>
      <c r="AB323" s="219">
        <v>0</v>
      </c>
      <c r="AC323" s="219">
        <v>0</v>
      </c>
      <c r="AD323" s="219">
        <v>0</v>
      </c>
      <c r="AE323" s="219">
        <v>0</v>
      </c>
      <c r="AF323" s="216">
        <v>0</v>
      </c>
      <c r="AG323" s="220">
        <f t="shared" si="56"/>
        <v>6250000</v>
      </c>
      <c r="AH323" s="215">
        <f t="shared" si="57"/>
        <v>6250000</v>
      </c>
      <c r="AI323" s="219">
        <f t="shared" si="58"/>
        <v>0</v>
      </c>
      <c r="AJ323" s="219">
        <v>0</v>
      </c>
      <c r="AK323" s="219">
        <v>0</v>
      </c>
      <c r="AL323" s="219">
        <v>0</v>
      </c>
      <c r="AM323" s="219">
        <v>0</v>
      </c>
      <c r="AN323" s="219">
        <f t="shared" si="59"/>
        <v>0</v>
      </c>
      <c r="AO323" s="219">
        <v>0</v>
      </c>
      <c r="AP323" s="215">
        <v>0</v>
      </c>
      <c r="AQ323" s="215">
        <v>0</v>
      </c>
      <c r="AR323" s="215">
        <v>0</v>
      </c>
      <c r="AS323" s="219">
        <f t="shared" si="60"/>
        <v>6250000</v>
      </c>
      <c r="AT323" s="216">
        <v>5300900</v>
      </c>
      <c r="AU323" s="217">
        <v>949100</v>
      </c>
      <c r="AV323" s="217">
        <v>0</v>
      </c>
      <c r="AW323" s="217">
        <v>0</v>
      </c>
      <c r="AX323" s="219">
        <f t="shared" si="61"/>
        <v>0</v>
      </c>
      <c r="AY323" s="219">
        <v>0</v>
      </c>
      <c r="AZ323" s="219">
        <v>0</v>
      </c>
      <c r="BA323" s="219">
        <v>0</v>
      </c>
      <c r="BB323" s="219">
        <v>0</v>
      </c>
      <c r="BC323" s="219">
        <v>0</v>
      </c>
      <c r="BD323" s="219">
        <v>0</v>
      </c>
      <c r="BE323" s="216">
        <v>0</v>
      </c>
    </row>
    <row r="324" ht="20.1" customHeight="1" spans="1:58">
      <c r="A324" s="211">
        <v>317</v>
      </c>
      <c r="B324" s="224" t="s">
        <v>48</v>
      </c>
      <c r="C324" s="224" t="s">
        <v>49</v>
      </c>
      <c r="D324" s="225">
        <v>2023</v>
      </c>
      <c r="E324" s="213" t="s">
        <v>363</v>
      </c>
      <c r="F324" s="212" t="s">
        <v>51</v>
      </c>
      <c r="G324" s="212" t="s">
        <v>52</v>
      </c>
      <c r="H324" s="214">
        <f t="shared" si="50"/>
        <v>1228800</v>
      </c>
      <c r="I324" s="215">
        <f t="shared" si="51"/>
        <v>1228800</v>
      </c>
      <c r="J324" s="216">
        <f t="shared" si="52"/>
        <v>0</v>
      </c>
      <c r="K324" s="217">
        <v>0</v>
      </c>
      <c r="L324" s="216">
        <v>0</v>
      </c>
      <c r="M324" s="218">
        <v>0</v>
      </c>
      <c r="N324" s="217">
        <v>0</v>
      </c>
      <c r="O324" s="216">
        <f t="shared" si="53"/>
        <v>0</v>
      </c>
      <c r="P324" s="215">
        <v>0</v>
      </c>
      <c r="Q324" s="215">
        <v>0</v>
      </c>
      <c r="R324" s="215">
        <v>0</v>
      </c>
      <c r="S324" s="218">
        <v>0</v>
      </c>
      <c r="T324" s="216">
        <f t="shared" si="54"/>
        <v>1228800</v>
      </c>
      <c r="U324" s="216">
        <v>1228800</v>
      </c>
      <c r="V324" s="217">
        <v>0</v>
      </c>
      <c r="W324" s="217">
        <v>0</v>
      </c>
      <c r="X324" s="217">
        <v>0</v>
      </c>
      <c r="Y324" s="219">
        <f t="shared" si="55"/>
        <v>0</v>
      </c>
      <c r="Z324" s="219">
        <v>0</v>
      </c>
      <c r="AA324" s="219">
        <v>0</v>
      </c>
      <c r="AB324" s="219">
        <v>0</v>
      </c>
      <c r="AC324" s="219">
        <v>0</v>
      </c>
      <c r="AD324" s="219">
        <v>0</v>
      </c>
      <c r="AE324" s="219">
        <v>0</v>
      </c>
      <c r="AF324" s="216">
        <v>0</v>
      </c>
      <c r="AG324" s="220">
        <f t="shared" si="56"/>
        <v>1228800</v>
      </c>
      <c r="AH324" s="215">
        <f t="shared" si="57"/>
        <v>1228800</v>
      </c>
      <c r="AI324" s="219">
        <f t="shared" si="58"/>
        <v>0</v>
      </c>
      <c r="AJ324" s="219">
        <v>0</v>
      </c>
      <c r="AK324" s="219">
        <v>0</v>
      </c>
      <c r="AL324" s="219">
        <v>0</v>
      </c>
      <c r="AM324" s="219">
        <v>0</v>
      </c>
      <c r="AN324" s="219">
        <f t="shared" si="59"/>
        <v>0</v>
      </c>
      <c r="AO324" s="219">
        <v>0</v>
      </c>
      <c r="AP324" s="215">
        <v>0</v>
      </c>
      <c r="AQ324" s="215">
        <v>0</v>
      </c>
      <c r="AR324" s="215">
        <v>0</v>
      </c>
      <c r="AS324" s="219">
        <f t="shared" si="60"/>
        <v>1228800</v>
      </c>
      <c r="AT324" s="216">
        <v>1228800</v>
      </c>
      <c r="AU324" s="217">
        <v>0</v>
      </c>
      <c r="AV324" s="217">
        <v>0</v>
      </c>
      <c r="AW324" s="217">
        <v>0</v>
      </c>
      <c r="AX324" s="219">
        <f t="shared" si="61"/>
        <v>0</v>
      </c>
      <c r="AY324" s="219">
        <v>0</v>
      </c>
      <c r="AZ324" s="219">
        <v>0</v>
      </c>
      <c r="BA324" s="219">
        <v>0</v>
      </c>
      <c r="BB324" s="219">
        <v>0</v>
      </c>
      <c r="BC324" s="219">
        <v>0</v>
      </c>
      <c r="BD324" s="219">
        <v>0</v>
      </c>
      <c r="BE324" s="216">
        <v>0</v>
      </c>
    </row>
    <row r="325" ht="20.1" customHeight="1" spans="1:58">
      <c r="A325" s="211">
        <v>318</v>
      </c>
      <c r="B325" s="224" t="s">
        <v>48</v>
      </c>
      <c r="C325" s="224" t="s">
        <v>49</v>
      </c>
      <c r="D325" s="225">
        <v>2023</v>
      </c>
      <c r="E325" s="213" t="s">
        <v>383</v>
      </c>
      <c r="F325" s="212" t="s">
        <v>51</v>
      </c>
      <c r="G325" s="212" t="s">
        <v>52</v>
      </c>
      <c r="H325" s="214">
        <f t="shared" si="50"/>
        <v>7508800</v>
      </c>
      <c r="I325" s="215">
        <f t="shared" si="51"/>
        <v>7508800</v>
      </c>
      <c r="J325" s="216">
        <f t="shared" si="52"/>
        <v>0</v>
      </c>
      <c r="K325" s="217">
        <v>0</v>
      </c>
      <c r="L325" s="216">
        <v>0</v>
      </c>
      <c r="M325" s="218">
        <v>0</v>
      </c>
      <c r="N325" s="217">
        <v>0</v>
      </c>
      <c r="O325" s="216">
        <f t="shared" si="53"/>
        <v>0</v>
      </c>
      <c r="P325" s="215">
        <v>0</v>
      </c>
      <c r="Q325" s="215">
        <v>0</v>
      </c>
      <c r="R325" s="215">
        <v>0</v>
      </c>
      <c r="S325" s="218">
        <v>0</v>
      </c>
      <c r="T325" s="216">
        <f t="shared" si="54"/>
        <v>7508800</v>
      </c>
      <c r="U325" s="217">
        <v>7508800</v>
      </c>
      <c r="V325" s="217">
        <v>0</v>
      </c>
      <c r="W325" s="217">
        <v>0</v>
      </c>
      <c r="X325" s="217">
        <v>0</v>
      </c>
      <c r="Y325" s="219">
        <f t="shared" si="55"/>
        <v>0</v>
      </c>
      <c r="Z325" s="219">
        <v>0</v>
      </c>
      <c r="AA325" s="219">
        <v>0</v>
      </c>
      <c r="AB325" s="219">
        <v>0</v>
      </c>
      <c r="AC325" s="219">
        <v>0</v>
      </c>
      <c r="AD325" s="219">
        <v>0</v>
      </c>
      <c r="AE325" s="219">
        <v>0</v>
      </c>
      <c r="AF325" s="216">
        <v>0</v>
      </c>
      <c r="AG325" s="220">
        <f t="shared" si="56"/>
        <v>7508800</v>
      </c>
      <c r="AH325" s="215">
        <f t="shared" si="57"/>
        <v>7508800</v>
      </c>
      <c r="AI325" s="219">
        <f t="shared" si="58"/>
        <v>0</v>
      </c>
      <c r="AJ325" s="219">
        <v>0</v>
      </c>
      <c r="AK325" s="219">
        <v>0</v>
      </c>
      <c r="AL325" s="219">
        <v>0</v>
      </c>
      <c r="AM325" s="219">
        <v>0</v>
      </c>
      <c r="AN325" s="219">
        <f t="shared" si="59"/>
        <v>0</v>
      </c>
      <c r="AO325" s="215">
        <v>0</v>
      </c>
      <c r="AP325" s="215">
        <v>0</v>
      </c>
      <c r="AQ325" s="215">
        <v>0</v>
      </c>
      <c r="AR325" s="215">
        <v>0</v>
      </c>
      <c r="AS325" s="219">
        <f t="shared" si="60"/>
        <v>7508800</v>
      </c>
      <c r="AT325" s="217">
        <v>7508800</v>
      </c>
      <c r="AU325" s="217">
        <v>0</v>
      </c>
      <c r="AV325" s="217">
        <v>0</v>
      </c>
      <c r="AW325" s="217">
        <v>0</v>
      </c>
      <c r="AX325" s="219">
        <f t="shared" si="61"/>
        <v>0</v>
      </c>
      <c r="AY325" s="219">
        <v>0</v>
      </c>
      <c r="AZ325" s="219">
        <v>0</v>
      </c>
      <c r="BA325" s="219">
        <v>0</v>
      </c>
      <c r="BB325" s="219">
        <v>0</v>
      </c>
      <c r="BC325" s="219">
        <v>0</v>
      </c>
      <c r="BD325" s="219">
        <v>0</v>
      </c>
      <c r="BE325" s="216">
        <v>0</v>
      </c>
    </row>
    <row r="326" ht="20.1" customHeight="1" spans="1:58">
      <c r="A326" s="211">
        <v>319</v>
      </c>
      <c r="B326" s="224" t="s">
        <v>48</v>
      </c>
      <c r="C326" s="224" t="s">
        <v>49</v>
      </c>
      <c r="D326" s="225">
        <v>2023</v>
      </c>
      <c r="E326" s="213" t="s">
        <v>384</v>
      </c>
      <c r="F326" s="212" t="s">
        <v>51</v>
      </c>
      <c r="G326" s="212" t="s">
        <v>52</v>
      </c>
      <c r="H326" s="214">
        <f t="shared" si="50"/>
        <v>5770000</v>
      </c>
      <c r="I326" s="215">
        <f t="shared" si="51"/>
        <v>5770000</v>
      </c>
      <c r="J326" s="216">
        <f t="shared" si="52"/>
        <v>0</v>
      </c>
      <c r="K326" s="217">
        <v>0</v>
      </c>
      <c r="L326" s="216">
        <v>0</v>
      </c>
      <c r="M326" s="218">
        <v>0</v>
      </c>
      <c r="N326" s="217">
        <v>0</v>
      </c>
      <c r="O326" s="216">
        <f t="shared" si="53"/>
        <v>0</v>
      </c>
      <c r="P326" s="215">
        <v>0</v>
      </c>
      <c r="Q326" s="215">
        <v>0</v>
      </c>
      <c r="R326" s="215">
        <v>0</v>
      </c>
      <c r="S326" s="218">
        <v>0</v>
      </c>
      <c r="T326" s="216">
        <f t="shared" si="54"/>
        <v>5770000</v>
      </c>
      <c r="U326" s="217">
        <v>2922100</v>
      </c>
      <c r="V326" s="217">
        <v>0</v>
      </c>
      <c r="W326" s="217">
        <v>0</v>
      </c>
      <c r="X326" s="217">
        <v>2847900</v>
      </c>
      <c r="Y326" s="219">
        <f t="shared" si="55"/>
        <v>0</v>
      </c>
      <c r="Z326" s="219">
        <v>0</v>
      </c>
      <c r="AA326" s="219">
        <v>0</v>
      </c>
      <c r="AB326" s="219">
        <v>0</v>
      </c>
      <c r="AC326" s="219">
        <v>0</v>
      </c>
      <c r="AD326" s="219">
        <v>0</v>
      </c>
      <c r="AE326" s="219">
        <v>0</v>
      </c>
      <c r="AF326" s="216">
        <v>0</v>
      </c>
      <c r="AG326" s="220">
        <f t="shared" si="56"/>
        <v>5770000</v>
      </c>
      <c r="AH326" s="215">
        <f t="shared" si="57"/>
        <v>5770000</v>
      </c>
      <c r="AI326" s="219">
        <f t="shared" si="58"/>
        <v>0</v>
      </c>
      <c r="AJ326" s="219">
        <v>0</v>
      </c>
      <c r="AK326" s="219">
        <v>0</v>
      </c>
      <c r="AL326" s="219">
        <v>0</v>
      </c>
      <c r="AM326" s="219">
        <v>0</v>
      </c>
      <c r="AN326" s="219">
        <f t="shared" si="59"/>
        <v>0</v>
      </c>
      <c r="AO326" s="215">
        <v>0</v>
      </c>
      <c r="AP326" s="215">
        <v>0</v>
      </c>
      <c r="AQ326" s="215">
        <v>0</v>
      </c>
      <c r="AR326" s="215">
        <v>0</v>
      </c>
      <c r="AS326" s="219">
        <f t="shared" si="60"/>
        <v>5770000</v>
      </c>
      <c r="AT326" s="217">
        <v>2922100</v>
      </c>
      <c r="AU326" s="217">
        <v>0</v>
      </c>
      <c r="AV326" s="217">
        <v>0</v>
      </c>
      <c r="AW326" s="217">
        <v>2847900</v>
      </c>
      <c r="AX326" s="219">
        <f t="shared" si="61"/>
        <v>0</v>
      </c>
      <c r="AY326" s="219">
        <v>0</v>
      </c>
      <c r="AZ326" s="219">
        <v>0</v>
      </c>
      <c r="BA326" s="219">
        <v>0</v>
      </c>
      <c r="BB326" s="219">
        <v>0</v>
      </c>
      <c r="BC326" s="219">
        <v>0</v>
      </c>
      <c r="BD326" s="219">
        <v>0</v>
      </c>
      <c r="BE326" s="216">
        <v>0</v>
      </c>
    </row>
    <row r="327" ht="20.1" customHeight="1" spans="1:58">
      <c r="A327" s="211">
        <v>320</v>
      </c>
      <c r="B327" s="224" t="s">
        <v>48</v>
      </c>
      <c r="C327" s="224" t="s">
        <v>49</v>
      </c>
      <c r="D327" s="225">
        <v>2023</v>
      </c>
      <c r="E327" s="213" t="s">
        <v>385</v>
      </c>
      <c r="F327" s="212" t="s">
        <v>51</v>
      </c>
      <c r="G327" s="212" t="s">
        <v>52</v>
      </c>
      <c r="H327" s="214">
        <f t="shared" si="50"/>
        <v>20924000</v>
      </c>
      <c r="I327" s="215">
        <f t="shared" si="51"/>
        <v>20924000</v>
      </c>
      <c r="J327" s="216">
        <f t="shared" si="52"/>
        <v>0</v>
      </c>
      <c r="K327" s="217">
        <v>0</v>
      </c>
      <c r="L327" s="216">
        <v>0</v>
      </c>
      <c r="M327" s="218">
        <v>0</v>
      </c>
      <c r="N327" s="217">
        <v>0</v>
      </c>
      <c r="O327" s="216">
        <f t="shared" si="53"/>
        <v>0</v>
      </c>
      <c r="P327" s="215">
        <v>0</v>
      </c>
      <c r="Q327" s="215">
        <v>0</v>
      </c>
      <c r="R327" s="215">
        <v>0</v>
      </c>
      <c r="S327" s="218">
        <v>0</v>
      </c>
      <c r="T327" s="216">
        <f t="shared" si="54"/>
        <v>20924000</v>
      </c>
      <c r="U327" s="216">
        <v>17785400</v>
      </c>
      <c r="V327" s="217">
        <v>3138600</v>
      </c>
      <c r="W327" s="217">
        <v>0</v>
      </c>
      <c r="X327" s="217">
        <v>0</v>
      </c>
      <c r="Y327" s="219">
        <f t="shared" si="55"/>
        <v>0</v>
      </c>
      <c r="Z327" s="219">
        <v>0</v>
      </c>
      <c r="AA327" s="219">
        <v>0</v>
      </c>
      <c r="AB327" s="219">
        <v>0</v>
      </c>
      <c r="AC327" s="219">
        <v>0</v>
      </c>
      <c r="AD327" s="219">
        <v>0</v>
      </c>
      <c r="AE327" s="219">
        <v>0</v>
      </c>
      <c r="AF327" s="216">
        <v>0</v>
      </c>
      <c r="AG327" s="220">
        <f t="shared" si="56"/>
        <v>20924000</v>
      </c>
      <c r="AH327" s="215">
        <f t="shared" si="57"/>
        <v>20924000</v>
      </c>
      <c r="AI327" s="219">
        <f t="shared" si="58"/>
        <v>0</v>
      </c>
      <c r="AJ327" s="219">
        <v>0</v>
      </c>
      <c r="AK327" s="219">
        <v>0</v>
      </c>
      <c r="AL327" s="219">
        <v>0</v>
      </c>
      <c r="AM327" s="219">
        <v>0</v>
      </c>
      <c r="AN327" s="219">
        <f t="shared" si="59"/>
        <v>0</v>
      </c>
      <c r="AO327" s="219">
        <v>0</v>
      </c>
      <c r="AP327" s="215">
        <v>0</v>
      </c>
      <c r="AQ327" s="215">
        <v>0</v>
      </c>
      <c r="AR327" s="215">
        <v>0</v>
      </c>
      <c r="AS327" s="219">
        <f t="shared" si="60"/>
        <v>20924000</v>
      </c>
      <c r="AT327" s="216">
        <v>17785400</v>
      </c>
      <c r="AU327" s="217">
        <v>3138600</v>
      </c>
      <c r="AV327" s="217">
        <v>0</v>
      </c>
      <c r="AW327" s="217">
        <v>0</v>
      </c>
      <c r="AX327" s="219">
        <f t="shared" si="61"/>
        <v>0</v>
      </c>
      <c r="AY327" s="219">
        <v>0</v>
      </c>
      <c r="AZ327" s="219">
        <v>0</v>
      </c>
      <c r="BA327" s="219">
        <v>0</v>
      </c>
      <c r="BB327" s="219">
        <v>0</v>
      </c>
      <c r="BC327" s="219">
        <v>0</v>
      </c>
      <c r="BD327" s="219">
        <v>0</v>
      </c>
      <c r="BE327" s="216">
        <v>0</v>
      </c>
    </row>
    <row r="328" ht="20.1" customHeight="1" spans="1:58">
      <c r="A328" s="211">
        <v>321</v>
      </c>
      <c r="B328" s="224" t="s">
        <v>48</v>
      </c>
      <c r="C328" s="224" t="s">
        <v>49</v>
      </c>
      <c r="D328" s="225">
        <v>2023</v>
      </c>
      <c r="E328" s="213" t="s">
        <v>386</v>
      </c>
      <c r="F328" s="212" t="s">
        <v>51</v>
      </c>
      <c r="G328" s="212" t="s">
        <v>52</v>
      </c>
      <c r="H328" s="214">
        <f t="shared" ref="H328:H391" si="62">I328+AF328</f>
        <v>5000000</v>
      </c>
      <c r="I328" s="215">
        <f t="shared" ref="I328:I391" si="63">J328+O328+T328+Y328+AC328+AD328+AE328</f>
        <v>5000000</v>
      </c>
      <c r="J328" s="216">
        <f t="shared" ref="J328:J391" si="64">K328+L328+M328+N328</f>
        <v>0</v>
      </c>
      <c r="K328" s="217">
        <v>0</v>
      </c>
      <c r="L328" s="216">
        <v>0</v>
      </c>
      <c r="M328" s="218">
        <v>0</v>
      </c>
      <c r="N328" s="217">
        <v>0</v>
      </c>
      <c r="O328" s="216">
        <f t="shared" ref="O328:O391" si="65">P328+Q328+R328+S328</f>
        <v>0</v>
      </c>
      <c r="P328" s="215">
        <v>0</v>
      </c>
      <c r="Q328" s="215">
        <v>0</v>
      </c>
      <c r="R328" s="215">
        <v>0</v>
      </c>
      <c r="S328" s="218">
        <v>0</v>
      </c>
      <c r="T328" s="216">
        <f t="shared" ref="T328:T391" si="66">U328+V328+W328+X328</f>
        <v>5000000</v>
      </c>
      <c r="U328" s="216">
        <v>4250000</v>
      </c>
      <c r="V328" s="217">
        <v>750000</v>
      </c>
      <c r="W328" s="217">
        <v>0</v>
      </c>
      <c r="X328" s="217">
        <v>0</v>
      </c>
      <c r="Y328" s="219">
        <f t="shared" ref="Y328:Y391" si="67">Z328+AA328+AB328</f>
        <v>0</v>
      </c>
      <c r="Z328" s="219">
        <v>0</v>
      </c>
      <c r="AA328" s="219">
        <v>0</v>
      </c>
      <c r="AB328" s="219">
        <v>0</v>
      </c>
      <c r="AC328" s="219">
        <v>0</v>
      </c>
      <c r="AD328" s="219">
        <v>0</v>
      </c>
      <c r="AE328" s="219">
        <v>0</v>
      </c>
      <c r="AF328" s="216">
        <v>0</v>
      </c>
      <c r="AG328" s="220">
        <f t="shared" ref="AG328:AG391" si="68">AH328+BE328</f>
        <v>5000000</v>
      </c>
      <c r="AH328" s="215">
        <f t="shared" ref="AH328:AH391" si="69">AI328+AN328+AS328+AX328+BB328+BC328+BD328</f>
        <v>5000000</v>
      </c>
      <c r="AI328" s="219">
        <f t="shared" ref="AI328:AI391" si="70">AJ328+AK328+AL328+AM328</f>
        <v>0</v>
      </c>
      <c r="AJ328" s="219">
        <v>0</v>
      </c>
      <c r="AK328" s="219">
        <v>0</v>
      </c>
      <c r="AL328" s="219">
        <v>0</v>
      </c>
      <c r="AM328" s="219">
        <v>0</v>
      </c>
      <c r="AN328" s="219">
        <f t="shared" ref="AN328:AN391" si="71">AO328+AP328+AQ328+AR328</f>
        <v>0</v>
      </c>
      <c r="AO328" s="219">
        <v>0</v>
      </c>
      <c r="AP328" s="215">
        <v>0</v>
      </c>
      <c r="AQ328" s="215">
        <v>0</v>
      </c>
      <c r="AR328" s="215">
        <v>0</v>
      </c>
      <c r="AS328" s="219">
        <f t="shared" ref="AS328:AS391" si="72">AT328+AU328+AV328+AW328</f>
        <v>5000000</v>
      </c>
      <c r="AT328" s="216">
        <v>4250000</v>
      </c>
      <c r="AU328" s="217">
        <v>750000</v>
      </c>
      <c r="AV328" s="217">
        <v>0</v>
      </c>
      <c r="AW328" s="217">
        <v>0</v>
      </c>
      <c r="AX328" s="219">
        <f t="shared" ref="AX328:AX391" si="73">AY328+AZ328+BA328</f>
        <v>0</v>
      </c>
      <c r="AY328" s="219">
        <v>0</v>
      </c>
      <c r="AZ328" s="219">
        <v>0</v>
      </c>
      <c r="BA328" s="219">
        <v>0</v>
      </c>
      <c r="BB328" s="219">
        <v>0</v>
      </c>
      <c r="BC328" s="219">
        <v>0</v>
      </c>
      <c r="BD328" s="219">
        <v>0</v>
      </c>
      <c r="BE328" s="216">
        <v>0</v>
      </c>
    </row>
    <row r="329" ht="20.1" customHeight="1" spans="1:58">
      <c r="A329" s="211">
        <v>322</v>
      </c>
      <c r="B329" s="224" t="s">
        <v>48</v>
      </c>
      <c r="C329" s="224" t="s">
        <v>49</v>
      </c>
      <c r="D329" s="225">
        <v>2023</v>
      </c>
      <c r="E329" s="213" t="s">
        <v>387</v>
      </c>
      <c r="F329" s="212" t="s">
        <v>51</v>
      </c>
      <c r="G329" s="212" t="s">
        <v>52</v>
      </c>
      <c r="H329" s="214">
        <f t="shared" si="62"/>
        <v>5300000</v>
      </c>
      <c r="I329" s="215">
        <f t="shared" si="63"/>
        <v>5300000</v>
      </c>
      <c r="J329" s="216">
        <f t="shared" si="64"/>
        <v>0</v>
      </c>
      <c r="K329" s="217">
        <v>0</v>
      </c>
      <c r="L329" s="216">
        <v>0</v>
      </c>
      <c r="M329" s="218">
        <v>0</v>
      </c>
      <c r="N329" s="217">
        <v>0</v>
      </c>
      <c r="O329" s="216">
        <f t="shared" si="65"/>
        <v>0</v>
      </c>
      <c r="P329" s="215">
        <v>0</v>
      </c>
      <c r="Q329" s="215">
        <v>0</v>
      </c>
      <c r="R329" s="215">
        <v>0</v>
      </c>
      <c r="S329" s="218">
        <v>0</v>
      </c>
      <c r="T329" s="216">
        <f t="shared" si="66"/>
        <v>5300000</v>
      </c>
      <c r="U329" s="216">
        <v>4505000</v>
      </c>
      <c r="V329" s="217">
        <v>795000</v>
      </c>
      <c r="W329" s="217">
        <v>0</v>
      </c>
      <c r="X329" s="217">
        <v>0</v>
      </c>
      <c r="Y329" s="219">
        <f t="shared" si="67"/>
        <v>0</v>
      </c>
      <c r="Z329" s="219">
        <v>0</v>
      </c>
      <c r="AA329" s="219">
        <v>0</v>
      </c>
      <c r="AB329" s="219">
        <v>0</v>
      </c>
      <c r="AC329" s="219">
        <v>0</v>
      </c>
      <c r="AD329" s="219">
        <v>0</v>
      </c>
      <c r="AE329" s="219">
        <v>0</v>
      </c>
      <c r="AF329" s="216">
        <v>0</v>
      </c>
      <c r="AG329" s="220">
        <f t="shared" si="68"/>
        <v>5300000</v>
      </c>
      <c r="AH329" s="215">
        <f t="shared" si="69"/>
        <v>5300000</v>
      </c>
      <c r="AI329" s="219">
        <f t="shared" si="70"/>
        <v>0</v>
      </c>
      <c r="AJ329" s="219">
        <v>0</v>
      </c>
      <c r="AK329" s="219">
        <v>0</v>
      </c>
      <c r="AL329" s="219">
        <v>0</v>
      </c>
      <c r="AM329" s="219">
        <v>0</v>
      </c>
      <c r="AN329" s="219">
        <f t="shared" si="71"/>
        <v>0</v>
      </c>
      <c r="AO329" s="219">
        <v>0</v>
      </c>
      <c r="AP329" s="215">
        <v>0</v>
      </c>
      <c r="AQ329" s="215">
        <v>0</v>
      </c>
      <c r="AR329" s="215">
        <v>0</v>
      </c>
      <c r="AS329" s="219">
        <f t="shared" si="72"/>
        <v>5300000</v>
      </c>
      <c r="AT329" s="216">
        <v>4505000</v>
      </c>
      <c r="AU329" s="217">
        <v>795000</v>
      </c>
      <c r="AV329" s="217">
        <v>0</v>
      </c>
      <c r="AW329" s="217">
        <v>0</v>
      </c>
      <c r="AX329" s="219">
        <f t="shared" si="73"/>
        <v>0</v>
      </c>
      <c r="AY329" s="219">
        <v>0</v>
      </c>
      <c r="AZ329" s="219">
        <v>0</v>
      </c>
      <c r="BA329" s="219">
        <v>0</v>
      </c>
      <c r="BB329" s="219">
        <v>0</v>
      </c>
      <c r="BC329" s="219">
        <v>0</v>
      </c>
      <c r="BD329" s="219">
        <v>0</v>
      </c>
      <c r="BE329" s="216">
        <v>0</v>
      </c>
    </row>
    <row r="330" ht="20.1" customHeight="1" spans="1:58">
      <c r="A330" s="211">
        <v>323</v>
      </c>
      <c r="B330" s="224" t="s">
        <v>48</v>
      </c>
      <c r="C330" s="224" t="s">
        <v>49</v>
      </c>
      <c r="D330" s="225">
        <v>2023</v>
      </c>
      <c r="E330" s="213" t="s">
        <v>388</v>
      </c>
      <c r="F330" s="212" t="s">
        <v>51</v>
      </c>
      <c r="G330" s="212" t="s">
        <v>52</v>
      </c>
      <c r="H330" s="214">
        <f t="shared" si="62"/>
        <v>470500</v>
      </c>
      <c r="I330" s="215">
        <f t="shared" si="63"/>
        <v>470500</v>
      </c>
      <c r="J330" s="216">
        <f t="shared" si="64"/>
        <v>0</v>
      </c>
      <c r="K330" s="217">
        <v>0</v>
      </c>
      <c r="L330" s="216">
        <v>0</v>
      </c>
      <c r="M330" s="218">
        <v>0</v>
      </c>
      <c r="N330" s="217">
        <v>0</v>
      </c>
      <c r="O330" s="216">
        <f t="shared" si="65"/>
        <v>0</v>
      </c>
      <c r="P330" s="215">
        <v>0</v>
      </c>
      <c r="Q330" s="215">
        <v>0</v>
      </c>
      <c r="R330" s="215">
        <v>0</v>
      </c>
      <c r="S330" s="218">
        <v>0</v>
      </c>
      <c r="T330" s="216">
        <f t="shared" si="66"/>
        <v>470500</v>
      </c>
      <c r="U330" s="217">
        <v>0</v>
      </c>
      <c r="V330" s="217">
        <v>0</v>
      </c>
      <c r="W330" s="217">
        <v>0</v>
      </c>
      <c r="X330" s="217">
        <v>470500</v>
      </c>
      <c r="Y330" s="219">
        <f t="shared" si="67"/>
        <v>0</v>
      </c>
      <c r="Z330" s="219">
        <v>0</v>
      </c>
      <c r="AA330" s="219">
        <v>0</v>
      </c>
      <c r="AB330" s="219">
        <v>0</v>
      </c>
      <c r="AC330" s="219">
        <v>0</v>
      </c>
      <c r="AD330" s="219">
        <v>0</v>
      </c>
      <c r="AE330" s="219">
        <v>0</v>
      </c>
      <c r="AF330" s="216">
        <v>0</v>
      </c>
      <c r="AG330" s="220">
        <f t="shared" si="68"/>
        <v>470500</v>
      </c>
      <c r="AH330" s="215">
        <f t="shared" si="69"/>
        <v>470500</v>
      </c>
      <c r="AI330" s="219">
        <f t="shared" si="70"/>
        <v>0</v>
      </c>
      <c r="AJ330" s="219">
        <v>0</v>
      </c>
      <c r="AK330" s="219">
        <v>0</v>
      </c>
      <c r="AL330" s="219">
        <v>0</v>
      </c>
      <c r="AM330" s="219">
        <v>0</v>
      </c>
      <c r="AN330" s="219">
        <f t="shared" si="71"/>
        <v>0</v>
      </c>
      <c r="AO330" s="215">
        <v>0</v>
      </c>
      <c r="AP330" s="215">
        <v>0</v>
      </c>
      <c r="AQ330" s="215">
        <v>0</v>
      </c>
      <c r="AR330" s="215">
        <v>0</v>
      </c>
      <c r="AS330" s="219">
        <f t="shared" si="72"/>
        <v>470500</v>
      </c>
      <c r="AT330" s="217">
        <v>0</v>
      </c>
      <c r="AU330" s="217">
        <v>0</v>
      </c>
      <c r="AV330" s="217">
        <v>0</v>
      </c>
      <c r="AW330" s="217">
        <v>470500</v>
      </c>
      <c r="AX330" s="219">
        <f t="shared" si="73"/>
        <v>0</v>
      </c>
      <c r="AY330" s="219">
        <v>0</v>
      </c>
      <c r="AZ330" s="219">
        <v>0</v>
      </c>
      <c r="BA330" s="219">
        <v>0</v>
      </c>
      <c r="BB330" s="219">
        <v>0</v>
      </c>
      <c r="BC330" s="219">
        <v>0</v>
      </c>
      <c r="BD330" s="219">
        <v>0</v>
      </c>
      <c r="BE330" s="216">
        <v>0</v>
      </c>
    </row>
    <row r="331" ht="20.1" customHeight="1" spans="1:58">
      <c r="A331" s="211">
        <v>324</v>
      </c>
      <c r="B331" s="224" t="s">
        <v>48</v>
      </c>
      <c r="C331" s="224" t="s">
        <v>49</v>
      </c>
      <c r="D331" s="225">
        <v>2023</v>
      </c>
      <c r="E331" s="213" t="s">
        <v>365</v>
      </c>
      <c r="F331" s="212" t="s">
        <v>52</v>
      </c>
      <c r="G331" s="212" t="s">
        <v>52</v>
      </c>
      <c r="H331" s="214">
        <f t="shared" si="62"/>
        <v>1200000</v>
      </c>
      <c r="I331" s="215">
        <f t="shared" si="63"/>
        <v>1200000</v>
      </c>
      <c r="J331" s="216">
        <f t="shared" si="64"/>
        <v>0</v>
      </c>
      <c r="K331" s="217">
        <v>0</v>
      </c>
      <c r="L331" s="216">
        <v>0</v>
      </c>
      <c r="M331" s="218">
        <v>0</v>
      </c>
      <c r="N331" s="217">
        <v>0</v>
      </c>
      <c r="O331" s="216">
        <f t="shared" si="65"/>
        <v>0</v>
      </c>
      <c r="P331" s="215">
        <v>0</v>
      </c>
      <c r="Q331" s="215">
        <v>0</v>
      </c>
      <c r="R331" s="215">
        <v>0</v>
      </c>
      <c r="S331" s="218">
        <v>0</v>
      </c>
      <c r="T331" s="216">
        <f t="shared" si="66"/>
        <v>1200000</v>
      </c>
      <c r="U331" s="217">
        <v>0</v>
      </c>
      <c r="V331" s="217">
        <v>0</v>
      </c>
      <c r="W331" s="217">
        <v>1200000</v>
      </c>
      <c r="X331" s="217">
        <v>0</v>
      </c>
      <c r="Y331" s="219">
        <f t="shared" si="67"/>
        <v>0</v>
      </c>
      <c r="Z331" s="219">
        <v>0</v>
      </c>
      <c r="AA331" s="219">
        <v>0</v>
      </c>
      <c r="AB331" s="219">
        <v>0</v>
      </c>
      <c r="AC331" s="219">
        <v>0</v>
      </c>
      <c r="AD331" s="219">
        <v>0</v>
      </c>
      <c r="AE331" s="219">
        <v>0</v>
      </c>
      <c r="AF331" s="216">
        <v>0</v>
      </c>
      <c r="AG331" s="220">
        <f t="shared" si="68"/>
        <v>1200000</v>
      </c>
      <c r="AH331" s="215">
        <f t="shared" si="69"/>
        <v>1200000</v>
      </c>
      <c r="AI331" s="219">
        <f t="shared" si="70"/>
        <v>0</v>
      </c>
      <c r="AJ331" s="219">
        <v>0</v>
      </c>
      <c r="AK331" s="219">
        <v>0</v>
      </c>
      <c r="AL331" s="219">
        <v>0</v>
      </c>
      <c r="AM331" s="219">
        <v>0</v>
      </c>
      <c r="AN331" s="219">
        <f t="shared" si="71"/>
        <v>0</v>
      </c>
      <c r="AO331" s="215">
        <v>0</v>
      </c>
      <c r="AP331" s="215">
        <v>0</v>
      </c>
      <c r="AQ331" s="215">
        <v>0</v>
      </c>
      <c r="AR331" s="215">
        <v>0</v>
      </c>
      <c r="AS331" s="219">
        <f t="shared" si="72"/>
        <v>1200000</v>
      </c>
      <c r="AT331" s="217">
        <v>0</v>
      </c>
      <c r="AU331" s="217">
        <v>0</v>
      </c>
      <c r="AV331" s="217">
        <v>1200000</v>
      </c>
      <c r="AW331" s="217">
        <v>0</v>
      </c>
      <c r="AX331" s="219">
        <f t="shared" si="73"/>
        <v>0</v>
      </c>
      <c r="AY331" s="219">
        <v>0</v>
      </c>
      <c r="AZ331" s="219">
        <v>0</v>
      </c>
      <c r="BA331" s="219">
        <v>0</v>
      </c>
      <c r="BB331" s="219">
        <v>0</v>
      </c>
      <c r="BC331" s="219">
        <v>0</v>
      </c>
      <c r="BD331" s="219">
        <v>0</v>
      </c>
      <c r="BE331" s="216">
        <v>0</v>
      </c>
    </row>
    <row r="332" ht="20.1" customHeight="1" spans="1:58">
      <c r="A332" s="211">
        <v>325</v>
      </c>
      <c r="B332" s="224" t="s">
        <v>48</v>
      </c>
      <c r="C332" s="224" t="s">
        <v>49</v>
      </c>
      <c r="D332" s="225">
        <v>2023</v>
      </c>
      <c r="E332" s="213" t="s">
        <v>389</v>
      </c>
      <c r="F332" s="212" t="s">
        <v>51</v>
      </c>
      <c r="G332" s="212" t="s">
        <v>52</v>
      </c>
      <c r="H332" s="214">
        <f t="shared" si="62"/>
        <v>2300000</v>
      </c>
      <c r="I332" s="215">
        <f t="shared" si="63"/>
        <v>2300000</v>
      </c>
      <c r="J332" s="216">
        <f t="shared" si="64"/>
        <v>0</v>
      </c>
      <c r="K332" s="217">
        <v>0</v>
      </c>
      <c r="L332" s="216">
        <v>0</v>
      </c>
      <c r="M332" s="218">
        <v>0</v>
      </c>
      <c r="N332" s="217">
        <v>0</v>
      </c>
      <c r="O332" s="216">
        <f t="shared" si="65"/>
        <v>0</v>
      </c>
      <c r="P332" s="215">
        <v>0</v>
      </c>
      <c r="Q332" s="215">
        <v>0</v>
      </c>
      <c r="R332" s="215">
        <v>0</v>
      </c>
      <c r="S332" s="218">
        <v>0</v>
      </c>
      <c r="T332" s="216">
        <f t="shared" si="66"/>
        <v>2300000</v>
      </c>
      <c r="U332" s="217">
        <v>0</v>
      </c>
      <c r="V332" s="217">
        <v>700000</v>
      </c>
      <c r="W332" s="217">
        <v>1600000</v>
      </c>
      <c r="X332" s="217">
        <v>0</v>
      </c>
      <c r="Y332" s="219">
        <f t="shared" si="67"/>
        <v>0</v>
      </c>
      <c r="Z332" s="219">
        <v>0</v>
      </c>
      <c r="AA332" s="219">
        <v>0</v>
      </c>
      <c r="AB332" s="219">
        <v>0</v>
      </c>
      <c r="AC332" s="219">
        <v>0</v>
      </c>
      <c r="AD332" s="219">
        <v>0</v>
      </c>
      <c r="AE332" s="219">
        <v>0</v>
      </c>
      <c r="AF332" s="216">
        <v>0</v>
      </c>
      <c r="AG332" s="220">
        <f t="shared" si="68"/>
        <v>2300000</v>
      </c>
      <c r="AH332" s="215">
        <f t="shared" si="69"/>
        <v>2300000</v>
      </c>
      <c r="AI332" s="219">
        <f t="shared" si="70"/>
        <v>0</v>
      </c>
      <c r="AJ332" s="219">
        <v>0</v>
      </c>
      <c r="AK332" s="219">
        <v>0</v>
      </c>
      <c r="AL332" s="219">
        <v>0</v>
      </c>
      <c r="AM332" s="219">
        <v>0</v>
      </c>
      <c r="AN332" s="219">
        <f t="shared" si="71"/>
        <v>0</v>
      </c>
      <c r="AO332" s="215">
        <v>0</v>
      </c>
      <c r="AP332" s="215">
        <v>0</v>
      </c>
      <c r="AQ332" s="215">
        <v>0</v>
      </c>
      <c r="AR332" s="215">
        <v>0</v>
      </c>
      <c r="AS332" s="219">
        <f t="shared" si="72"/>
        <v>2300000</v>
      </c>
      <c r="AT332" s="217">
        <v>0</v>
      </c>
      <c r="AU332" s="217">
        <v>700000</v>
      </c>
      <c r="AV332" s="217">
        <v>1600000</v>
      </c>
      <c r="AW332" s="217">
        <v>0</v>
      </c>
      <c r="AX332" s="219">
        <f t="shared" si="73"/>
        <v>0</v>
      </c>
      <c r="AY332" s="219">
        <v>0</v>
      </c>
      <c r="AZ332" s="219">
        <v>0</v>
      </c>
      <c r="BA332" s="219">
        <v>0</v>
      </c>
      <c r="BB332" s="219">
        <v>0</v>
      </c>
      <c r="BC332" s="219">
        <v>0</v>
      </c>
      <c r="BD332" s="219">
        <v>0</v>
      </c>
      <c r="BE332" s="216">
        <v>0</v>
      </c>
    </row>
    <row r="333" ht="20.1" customHeight="1" spans="1:58">
      <c r="A333" s="211">
        <v>326</v>
      </c>
      <c r="B333" s="224" t="s">
        <v>48</v>
      </c>
      <c r="C333" s="224" t="s">
        <v>49</v>
      </c>
      <c r="D333" s="225">
        <v>2023</v>
      </c>
      <c r="E333" s="213" t="s">
        <v>390</v>
      </c>
      <c r="F333" s="212" t="s">
        <v>51</v>
      </c>
      <c r="G333" s="212" t="s">
        <v>52</v>
      </c>
      <c r="H333" s="214">
        <f t="shared" si="62"/>
        <v>1800000</v>
      </c>
      <c r="I333" s="215">
        <f t="shared" si="63"/>
        <v>0</v>
      </c>
      <c r="J333" s="216">
        <f t="shared" si="64"/>
        <v>0</v>
      </c>
      <c r="K333" s="217">
        <v>0</v>
      </c>
      <c r="L333" s="216">
        <v>0</v>
      </c>
      <c r="M333" s="218">
        <v>0</v>
      </c>
      <c r="N333" s="217">
        <v>0</v>
      </c>
      <c r="O333" s="216">
        <f t="shared" si="65"/>
        <v>0</v>
      </c>
      <c r="P333" s="215">
        <v>0</v>
      </c>
      <c r="Q333" s="215">
        <v>0</v>
      </c>
      <c r="R333" s="215">
        <v>0</v>
      </c>
      <c r="S333" s="218">
        <v>0</v>
      </c>
      <c r="T333" s="216">
        <f t="shared" si="66"/>
        <v>0</v>
      </c>
      <c r="U333" s="217">
        <v>0</v>
      </c>
      <c r="V333" s="217">
        <v>0</v>
      </c>
      <c r="W333" s="217">
        <v>0</v>
      </c>
      <c r="X333" s="217">
        <v>0</v>
      </c>
      <c r="Y333" s="219">
        <f t="shared" si="67"/>
        <v>0</v>
      </c>
      <c r="Z333" s="219">
        <v>0</v>
      </c>
      <c r="AA333" s="219">
        <v>0</v>
      </c>
      <c r="AB333" s="219">
        <v>0</v>
      </c>
      <c r="AC333" s="219">
        <v>0</v>
      </c>
      <c r="AD333" s="219">
        <v>0</v>
      </c>
      <c r="AE333" s="219">
        <v>0</v>
      </c>
      <c r="AF333" s="216">
        <v>1800000</v>
      </c>
      <c r="AG333" s="220">
        <f t="shared" si="68"/>
        <v>1800000</v>
      </c>
      <c r="AH333" s="215">
        <f t="shared" si="69"/>
        <v>0</v>
      </c>
      <c r="AI333" s="219">
        <f t="shared" si="70"/>
        <v>0</v>
      </c>
      <c r="AJ333" s="219">
        <v>0</v>
      </c>
      <c r="AK333" s="219">
        <v>0</v>
      </c>
      <c r="AL333" s="219">
        <v>0</v>
      </c>
      <c r="AM333" s="219">
        <v>0</v>
      </c>
      <c r="AN333" s="219">
        <f t="shared" si="71"/>
        <v>0</v>
      </c>
      <c r="AO333" s="215">
        <v>0</v>
      </c>
      <c r="AP333" s="215">
        <v>0</v>
      </c>
      <c r="AQ333" s="215">
        <v>0</v>
      </c>
      <c r="AR333" s="215">
        <v>0</v>
      </c>
      <c r="AS333" s="219">
        <f t="shared" si="72"/>
        <v>0</v>
      </c>
      <c r="AT333" s="217">
        <v>0</v>
      </c>
      <c r="AU333" s="217">
        <v>0</v>
      </c>
      <c r="AV333" s="217">
        <v>0</v>
      </c>
      <c r="AW333" s="217">
        <v>0</v>
      </c>
      <c r="AX333" s="219">
        <f t="shared" si="73"/>
        <v>0</v>
      </c>
      <c r="AY333" s="219">
        <v>0</v>
      </c>
      <c r="AZ333" s="219">
        <v>0</v>
      </c>
      <c r="BA333" s="219">
        <v>0</v>
      </c>
      <c r="BB333" s="219">
        <v>0</v>
      </c>
      <c r="BC333" s="219">
        <v>0</v>
      </c>
      <c r="BD333" s="219">
        <v>0</v>
      </c>
      <c r="BE333" s="216">
        <v>1800000</v>
      </c>
      <c r="BF333" t="s">
        <v>318</v>
      </c>
    </row>
    <row r="334" ht="20.1" customHeight="1" spans="1:58">
      <c r="A334" s="211">
        <v>327</v>
      </c>
      <c r="B334" s="224" t="s">
        <v>48</v>
      </c>
      <c r="C334" s="224" t="s">
        <v>49</v>
      </c>
      <c r="D334" s="225">
        <v>2023</v>
      </c>
      <c r="E334" s="213" t="s">
        <v>391</v>
      </c>
      <c r="F334" s="212" t="s">
        <v>51</v>
      </c>
      <c r="G334" s="212" t="s">
        <v>51</v>
      </c>
      <c r="H334" s="214">
        <f t="shared" si="62"/>
        <v>7217438.82</v>
      </c>
      <c r="I334" s="215">
        <f t="shared" si="63"/>
        <v>7217400</v>
      </c>
      <c r="J334" s="216">
        <f t="shared" si="64"/>
        <v>0</v>
      </c>
      <c r="K334" s="217">
        <v>0</v>
      </c>
      <c r="L334" s="216">
        <v>0</v>
      </c>
      <c r="M334" s="218">
        <v>0</v>
      </c>
      <c r="N334" s="217">
        <v>0</v>
      </c>
      <c r="O334" s="216">
        <f t="shared" si="65"/>
        <v>0</v>
      </c>
      <c r="P334" s="215">
        <v>0</v>
      </c>
      <c r="Q334" s="215">
        <v>0</v>
      </c>
      <c r="R334" s="215">
        <v>0</v>
      </c>
      <c r="S334" s="218">
        <v>0</v>
      </c>
      <c r="T334" s="216">
        <f t="shared" si="66"/>
        <v>7217400</v>
      </c>
      <c r="U334" s="217">
        <v>6698000</v>
      </c>
      <c r="V334" s="217">
        <v>519400</v>
      </c>
      <c r="W334" s="217">
        <v>0</v>
      </c>
      <c r="X334" s="217">
        <v>0</v>
      </c>
      <c r="Y334" s="219">
        <f t="shared" si="67"/>
        <v>0</v>
      </c>
      <c r="Z334" s="219">
        <v>0</v>
      </c>
      <c r="AA334" s="219">
        <v>0</v>
      </c>
      <c r="AB334" s="219">
        <v>0</v>
      </c>
      <c r="AC334" s="219">
        <v>0</v>
      </c>
      <c r="AD334" s="219">
        <v>0</v>
      </c>
      <c r="AE334" s="219">
        <v>0</v>
      </c>
      <c r="AF334" s="216">
        <v>38.82</v>
      </c>
      <c r="AG334" s="220">
        <f t="shared" si="68"/>
        <v>7217438.82</v>
      </c>
      <c r="AH334" s="215">
        <f t="shared" si="69"/>
        <v>7217400</v>
      </c>
      <c r="AI334" s="219">
        <f t="shared" si="70"/>
        <v>0</v>
      </c>
      <c r="AJ334" s="234">
        <v>0</v>
      </c>
      <c r="AK334" s="219">
        <v>0</v>
      </c>
      <c r="AL334" s="219">
        <v>0</v>
      </c>
      <c r="AM334" s="219">
        <v>0</v>
      </c>
      <c r="AN334" s="219">
        <f t="shared" si="71"/>
        <v>0</v>
      </c>
      <c r="AO334" s="219">
        <v>0</v>
      </c>
      <c r="AP334" s="219">
        <v>0</v>
      </c>
      <c r="AQ334" s="219">
        <v>0</v>
      </c>
      <c r="AR334" s="219">
        <v>0</v>
      </c>
      <c r="AS334" s="219">
        <f t="shared" si="72"/>
        <v>7217400</v>
      </c>
      <c r="AT334" s="217">
        <v>6698000</v>
      </c>
      <c r="AU334" s="217">
        <v>519400</v>
      </c>
      <c r="AV334" s="219">
        <v>0</v>
      </c>
      <c r="AW334" s="219">
        <v>0</v>
      </c>
      <c r="AX334" s="219">
        <f t="shared" si="73"/>
        <v>0</v>
      </c>
      <c r="AY334" s="219">
        <v>0</v>
      </c>
      <c r="AZ334" s="219">
        <v>0</v>
      </c>
      <c r="BA334" s="219">
        <v>0</v>
      </c>
      <c r="BB334" s="219">
        <v>0</v>
      </c>
      <c r="BC334" s="219">
        <v>0</v>
      </c>
      <c r="BD334" s="219">
        <v>0</v>
      </c>
      <c r="BE334" s="219">
        <v>38.82</v>
      </c>
    </row>
    <row r="335" ht="20.1" customHeight="1" spans="1:58">
      <c r="A335" s="211">
        <v>328</v>
      </c>
      <c r="B335" s="224" t="s">
        <v>48</v>
      </c>
      <c r="C335" s="224" t="s">
        <v>49</v>
      </c>
      <c r="D335" s="225">
        <v>2023</v>
      </c>
      <c r="E335" s="213" t="s">
        <v>392</v>
      </c>
      <c r="F335" s="212" t="s">
        <v>51</v>
      </c>
      <c r="G335" s="212" t="s">
        <v>51</v>
      </c>
      <c r="H335" s="214">
        <f t="shared" si="62"/>
        <v>5767154.52</v>
      </c>
      <c r="I335" s="215">
        <f t="shared" si="63"/>
        <v>0</v>
      </c>
      <c r="J335" s="216">
        <f t="shared" si="64"/>
        <v>0</v>
      </c>
      <c r="K335" s="217">
        <v>0</v>
      </c>
      <c r="L335" s="216">
        <v>0</v>
      </c>
      <c r="M335" s="218">
        <v>0</v>
      </c>
      <c r="N335" s="217">
        <v>0</v>
      </c>
      <c r="O335" s="216">
        <f t="shared" si="65"/>
        <v>0</v>
      </c>
      <c r="P335" s="215">
        <v>0</v>
      </c>
      <c r="Q335" s="215">
        <v>0</v>
      </c>
      <c r="R335" s="215">
        <v>0</v>
      </c>
      <c r="S335" s="218">
        <v>0</v>
      </c>
      <c r="T335" s="216">
        <f t="shared" si="66"/>
        <v>0</v>
      </c>
      <c r="U335" s="217">
        <v>0</v>
      </c>
      <c r="V335" s="217">
        <v>0</v>
      </c>
      <c r="W335" s="217">
        <v>0</v>
      </c>
      <c r="X335" s="217">
        <v>0</v>
      </c>
      <c r="Y335" s="219">
        <f t="shared" si="67"/>
        <v>0</v>
      </c>
      <c r="Z335" s="219">
        <v>0</v>
      </c>
      <c r="AA335" s="219">
        <v>0</v>
      </c>
      <c r="AB335" s="219">
        <v>0</v>
      </c>
      <c r="AC335" s="219">
        <v>0</v>
      </c>
      <c r="AD335" s="219">
        <v>0</v>
      </c>
      <c r="AE335" s="219">
        <v>0</v>
      </c>
      <c r="AF335" s="216">
        <v>5767154.52</v>
      </c>
      <c r="AG335" s="220">
        <f t="shared" si="68"/>
        <v>5767154.52</v>
      </c>
      <c r="AH335" s="215">
        <f t="shared" si="69"/>
        <v>0</v>
      </c>
      <c r="AI335" s="219">
        <f t="shared" si="70"/>
        <v>0</v>
      </c>
      <c r="AJ335" s="234">
        <v>0</v>
      </c>
      <c r="AK335" s="219">
        <v>0</v>
      </c>
      <c r="AL335" s="219">
        <v>0</v>
      </c>
      <c r="AM335" s="219">
        <v>0</v>
      </c>
      <c r="AN335" s="219">
        <f t="shared" si="71"/>
        <v>0</v>
      </c>
      <c r="AO335" s="219">
        <v>0</v>
      </c>
      <c r="AP335" s="219">
        <v>0</v>
      </c>
      <c r="AQ335" s="219">
        <v>0</v>
      </c>
      <c r="AR335" s="219">
        <v>0</v>
      </c>
      <c r="AS335" s="219">
        <f t="shared" si="72"/>
        <v>0</v>
      </c>
      <c r="AT335" s="217">
        <v>0</v>
      </c>
      <c r="AU335" s="217">
        <v>0</v>
      </c>
      <c r="AV335" s="219">
        <v>0</v>
      </c>
      <c r="AW335" s="219">
        <v>0</v>
      </c>
      <c r="AX335" s="219">
        <f t="shared" si="73"/>
        <v>0</v>
      </c>
      <c r="AY335" s="219">
        <v>0</v>
      </c>
      <c r="AZ335" s="219">
        <v>0</v>
      </c>
      <c r="BA335" s="219">
        <v>0</v>
      </c>
      <c r="BB335" s="219">
        <v>0</v>
      </c>
      <c r="BC335" s="219">
        <v>0</v>
      </c>
      <c r="BD335" s="219">
        <v>0</v>
      </c>
      <c r="BE335" s="219">
        <v>5767154.52</v>
      </c>
      <c r="BF335" t="s">
        <v>318</v>
      </c>
    </row>
    <row r="336" ht="20.1" customHeight="1" spans="1:58">
      <c r="A336" s="211">
        <v>329</v>
      </c>
      <c r="B336" s="224" t="s">
        <v>48</v>
      </c>
      <c r="C336" s="224" t="s">
        <v>49</v>
      </c>
      <c r="D336" s="225">
        <v>2023</v>
      </c>
      <c r="E336" s="213" t="s">
        <v>393</v>
      </c>
      <c r="F336" s="212" t="s">
        <v>51</v>
      </c>
      <c r="G336" s="212" t="s">
        <v>51</v>
      </c>
      <c r="H336" s="214">
        <f t="shared" si="62"/>
        <v>30811776.04</v>
      </c>
      <c r="I336" s="215">
        <f t="shared" si="63"/>
        <v>30017400</v>
      </c>
      <c r="J336" s="216">
        <f t="shared" si="64"/>
        <v>0</v>
      </c>
      <c r="K336" s="217">
        <v>0</v>
      </c>
      <c r="L336" s="216">
        <v>0</v>
      </c>
      <c r="M336" s="218">
        <v>0</v>
      </c>
      <c r="N336" s="217">
        <v>0</v>
      </c>
      <c r="O336" s="216">
        <f t="shared" si="65"/>
        <v>0</v>
      </c>
      <c r="P336" s="215">
        <v>0</v>
      </c>
      <c r="Q336" s="215">
        <v>0</v>
      </c>
      <c r="R336" s="215">
        <v>0</v>
      </c>
      <c r="S336" s="218">
        <v>0</v>
      </c>
      <c r="T336" s="216">
        <f t="shared" si="66"/>
        <v>30017400</v>
      </c>
      <c r="U336" s="217">
        <v>27200000</v>
      </c>
      <c r="V336" s="217">
        <v>2817400</v>
      </c>
      <c r="W336" s="217">
        <v>0</v>
      </c>
      <c r="X336" s="217">
        <v>0</v>
      </c>
      <c r="Y336" s="219">
        <f t="shared" si="67"/>
        <v>0</v>
      </c>
      <c r="Z336" s="219">
        <v>0</v>
      </c>
      <c r="AA336" s="219">
        <v>0</v>
      </c>
      <c r="AB336" s="219">
        <v>0</v>
      </c>
      <c r="AC336" s="219">
        <v>0</v>
      </c>
      <c r="AD336" s="219">
        <v>0</v>
      </c>
      <c r="AE336" s="219">
        <v>0</v>
      </c>
      <c r="AF336" s="216">
        <v>794376.039999999</v>
      </c>
      <c r="AG336" s="220">
        <f t="shared" si="68"/>
        <v>30378690.08</v>
      </c>
      <c r="AH336" s="215">
        <f t="shared" si="69"/>
        <v>30017400</v>
      </c>
      <c r="AI336" s="219">
        <f t="shared" si="70"/>
        <v>0</v>
      </c>
      <c r="AJ336" s="243">
        <v>0</v>
      </c>
      <c r="AK336" s="218">
        <v>0</v>
      </c>
      <c r="AL336" s="218">
        <v>0</v>
      </c>
      <c r="AM336" s="218">
        <v>0</v>
      </c>
      <c r="AN336" s="219">
        <f t="shared" si="71"/>
        <v>0</v>
      </c>
      <c r="AO336" s="218">
        <v>0</v>
      </c>
      <c r="AP336" s="218">
        <v>0</v>
      </c>
      <c r="AQ336" s="218">
        <v>0</v>
      </c>
      <c r="AR336" s="218">
        <v>0</v>
      </c>
      <c r="AS336" s="219">
        <f t="shared" si="72"/>
        <v>30017400</v>
      </c>
      <c r="AT336" s="217">
        <v>27200000</v>
      </c>
      <c r="AU336" s="217">
        <v>2817400</v>
      </c>
      <c r="AV336" s="218">
        <v>0</v>
      </c>
      <c r="AW336" s="218">
        <v>0</v>
      </c>
      <c r="AX336" s="219">
        <f t="shared" si="73"/>
        <v>0</v>
      </c>
      <c r="AY336" s="218">
        <v>0</v>
      </c>
      <c r="AZ336" s="218">
        <v>0</v>
      </c>
      <c r="BA336" s="218">
        <v>0</v>
      </c>
      <c r="BB336" s="218">
        <v>0</v>
      </c>
      <c r="BC336" s="218">
        <v>0</v>
      </c>
      <c r="BD336" s="218">
        <v>0</v>
      </c>
      <c r="BE336" s="218">
        <v>361290.079999998</v>
      </c>
      <c r="BF336" t="s">
        <v>394</v>
      </c>
    </row>
    <row r="337" ht="20.1" customHeight="1" spans="1:58">
      <c r="A337" s="211">
        <v>330</v>
      </c>
      <c r="B337" s="224" t="s">
        <v>48</v>
      </c>
      <c r="C337" s="224" t="s">
        <v>49</v>
      </c>
      <c r="D337" s="213">
        <v>2023</v>
      </c>
      <c r="E337" s="213" t="s">
        <v>395</v>
      </c>
      <c r="F337" s="212" t="s">
        <v>51</v>
      </c>
      <c r="G337" s="212" t="s">
        <v>51</v>
      </c>
      <c r="H337" s="214">
        <f t="shared" si="62"/>
        <v>3800000</v>
      </c>
      <c r="I337" s="215">
        <f t="shared" si="63"/>
        <v>3800000</v>
      </c>
      <c r="J337" s="216">
        <f t="shared" si="64"/>
        <v>0</v>
      </c>
      <c r="K337" s="217">
        <v>0</v>
      </c>
      <c r="L337" s="216">
        <v>0</v>
      </c>
      <c r="M337" s="218">
        <v>0</v>
      </c>
      <c r="N337" s="217">
        <v>0</v>
      </c>
      <c r="O337" s="216">
        <f t="shared" si="65"/>
        <v>0</v>
      </c>
      <c r="P337" s="215">
        <v>0</v>
      </c>
      <c r="Q337" s="215">
        <v>0</v>
      </c>
      <c r="R337" s="215">
        <v>0</v>
      </c>
      <c r="S337" s="218">
        <v>0</v>
      </c>
      <c r="T337" s="216">
        <f t="shared" si="66"/>
        <v>3800000</v>
      </c>
      <c r="U337" s="242">
        <v>3800000</v>
      </c>
      <c r="V337" s="242">
        <v>0</v>
      </c>
      <c r="W337" s="242">
        <v>0</v>
      </c>
      <c r="X337" s="242">
        <v>0</v>
      </c>
      <c r="Y337" s="219">
        <f t="shared" si="67"/>
        <v>0</v>
      </c>
      <c r="Z337" s="219">
        <v>0</v>
      </c>
      <c r="AA337" s="219">
        <v>0</v>
      </c>
      <c r="AB337" s="219">
        <v>0</v>
      </c>
      <c r="AC337" s="219">
        <v>0</v>
      </c>
      <c r="AD337" s="219">
        <v>0</v>
      </c>
      <c r="AE337" s="219">
        <v>0</v>
      </c>
      <c r="AF337" s="242">
        <v>0</v>
      </c>
      <c r="AG337" s="220">
        <f t="shared" si="68"/>
        <v>3713603.15</v>
      </c>
      <c r="AH337" s="215">
        <f t="shared" si="69"/>
        <v>3713603.15</v>
      </c>
      <c r="AI337" s="219">
        <f t="shared" si="70"/>
        <v>0</v>
      </c>
      <c r="AJ337" s="243">
        <v>0</v>
      </c>
      <c r="AK337" s="218">
        <v>0</v>
      </c>
      <c r="AL337" s="218">
        <v>0</v>
      </c>
      <c r="AM337" s="218">
        <v>0</v>
      </c>
      <c r="AN337" s="219">
        <f t="shared" si="71"/>
        <v>0</v>
      </c>
      <c r="AO337" s="218">
        <v>0</v>
      </c>
      <c r="AP337" s="218">
        <v>0</v>
      </c>
      <c r="AQ337" s="218">
        <v>0</v>
      </c>
      <c r="AR337" s="218">
        <v>0</v>
      </c>
      <c r="AS337" s="219">
        <f t="shared" si="72"/>
        <v>3713603.15</v>
      </c>
      <c r="AT337" s="270">
        <v>3713603.15</v>
      </c>
      <c r="AU337" s="218">
        <v>0</v>
      </c>
      <c r="AV337" s="218">
        <v>0</v>
      </c>
      <c r="AW337" s="218">
        <v>0</v>
      </c>
      <c r="AX337" s="219">
        <f t="shared" si="73"/>
        <v>0</v>
      </c>
      <c r="AY337" s="218">
        <v>0</v>
      </c>
      <c r="AZ337" s="218">
        <v>0</v>
      </c>
      <c r="BA337" s="218">
        <v>0</v>
      </c>
      <c r="BB337" s="218">
        <v>0</v>
      </c>
      <c r="BC337" s="218">
        <v>0</v>
      </c>
      <c r="BD337" s="218">
        <v>0</v>
      </c>
      <c r="BE337" s="218">
        <v>0</v>
      </c>
    </row>
    <row r="338" ht="20.1" customHeight="1" spans="1:58">
      <c r="A338" s="211">
        <v>331</v>
      </c>
      <c r="B338" s="224" t="s">
        <v>48</v>
      </c>
      <c r="C338" s="224" t="s">
        <v>49</v>
      </c>
      <c r="D338" s="213">
        <v>2022</v>
      </c>
      <c r="E338" s="213" t="s">
        <v>396</v>
      </c>
      <c r="F338" s="212" t="s">
        <v>51</v>
      </c>
      <c r="G338" s="212" t="s">
        <v>52</v>
      </c>
      <c r="H338" s="214">
        <f t="shared" si="62"/>
        <v>2670000</v>
      </c>
      <c r="I338" s="215">
        <f t="shared" si="63"/>
        <v>0</v>
      </c>
      <c r="J338" s="216">
        <f t="shared" si="64"/>
        <v>0</v>
      </c>
      <c r="K338" s="217">
        <v>0</v>
      </c>
      <c r="L338" s="216">
        <v>0</v>
      </c>
      <c r="M338" s="218">
        <v>0</v>
      </c>
      <c r="N338" s="217">
        <v>0</v>
      </c>
      <c r="O338" s="216">
        <f t="shared" si="65"/>
        <v>0</v>
      </c>
      <c r="P338" s="215">
        <v>0</v>
      </c>
      <c r="Q338" s="215">
        <v>0</v>
      </c>
      <c r="R338" s="215">
        <v>0</v>
      </c>
      <c r="S338" s="218">
        <v>0</v>
      </c>
      <c r="T338" s="216">
        <f t="shared" si="66"/>
        <v>0</v>
      </c>
      <c r="U338" s="217">
        <v>0</v>
      </c>
      <c r="V338" s="242">
        <v>0</v>
      </c>
      <c r="W338" s="242">
        <v>0</v>
      </c>
      <c r="X338" s="242">
        <v>0</v>
      </c>
      <c r="Y338" s="219">
        <f t="shared" si="67"/>
        <v>0</v>
      </c>
      <c r="Z338" s="219">
        <v>0</v>
      </c>
      <c r="AA338" s="219">
        <v>0</v>
      </c>
      <c r="AB338" s="219">
        <v>0</v>
      </c>
      <c r="AC338" s="219">
        <v>0</v>
      </c>
      <c r="AD338" s="219">
        <v>0</v>
      </c>
      <c r="AE338" s="219">
        <v>0</v>
      </c>
      <c r="AF338" s="218">
        <v>2670000</v>
      </c>
      <c r="AG338" s="220">
        <f t="shared" si="68"/>
        <v>2670000</v>
      </c>
      <c r="AH338" s="215">
        <f t="shared" si="69"/>
        <v>0</v>
      </c>
      <c r="AI338" s="219">
        <f t="shared" si="70"/>
        <v>0</v>
      </c>
      <c r="AJ338" s="243">
        <v>0</v>
      </c>
      <c r="AK338" s="218">
        <v>0</v>
      </c>
      <c r="AL338" s="218">
        <v>0</v>
      </c>
      <c r="AM338" s="218">
        <v>0</v>
      </c>
      <c r="AN338" s="219">
        <f t="shared" si="71"/>
        <v>0</v>
      </c>
      <c r="AO338" s="218">
        <v>0</v>
      </c>
      <c r="AP338" s="218">
        <v>0</v>
      </c>
      <c r="AQ338" s="218">
        <v>0</v>
      </c>
      <c r="AR338" s="218">
        <v>0</v>
      </c>
      <c r="AS338" s="219">
        <f t="shared" si="72"/>
        <v>0</v>
      </c>
      <c r="AT338" s="217">
        <v>0</v>
      </c>
      <c r="AU338" s="218">
        <v>0</v>
      </c>
      <c r="AV338" s="218">
        <v>0</v>
      </c>
      <c r="AW338" s="218">
        <v>0</v>
      </c>
      <c r="AX338" s="219">
        <f t="shared" si="73"/>
        <v>0</v>
      </c>
      <c r="AY338" s="218">
        <v>0</v>
      </c>
      <c r="AZ338" s="218">
        <v>0</v>
      </c>
      <c r="BA338" s="218">
        <v>0</v>
      </c>
      <c r="BB338" s="218">
        <v>0</v>
      </c>
      <c r="BC338" s="218">
        <v>0</v>
      </c>
      <c r="BD338" s="218">
        <v>0</v>
      </c>
      <c r="BE338" s="218">
        <v>2670000</v>
      </c>
      <c r="BF338" t="s">
        <v>318</v>
      </c>
    </row>
    <row r="339" ht="20.1" customHeight="1" spans="1:58">
      <c r="A339" s="211">
        <v>332</v>
      </c>
      <c r="B339" s="224" t="s">
        <v>48</v>
      </c>
      <c r="C339" s="224" t="s">
        <v>49</v>
      </c>
      <c r="D339" s="213">
        <v>2022</v>
      </c>
      <c r="E339" s="213" t="s">
        <v>397</v>
      </c>
      <c r="F339" s="212" t="s">
        <v>51</v>
      </c>
      <c r="G339" s="229" t="s">
        <v>51</v>
      </c>
      <c r="H339" s="214">
        <f t="shared" si="62"/>
        <v>4030000</v>
      </c>
      <c r="I339" s="215">
        <f t="shared" si="63"/>
        <v>4030000</v>
      </c>
      <c r="J339" s="216">
        <f t="shared" si="64"/>
        <v>0</v>
      </c>
      <c r="K339" s="217">
        <v>0</v>
      </c>
      <c r="L339" s="216">
        <v>0</v>
      </c>
      <c r="M339" s="218">
        <v>0</v>
      </c>
      <c r="N339" s="217">
        <v>0</v>
      </c>
      <c r="O339" s="216">
        <f t="shared" si="65"/>
        <v>0</v>
      </c>
      <c r="P339" s="215">
        <v>0</v>
      </c>
      <c r="Q339" s="215">
        <v>0</v>
      </c>
      <c r="R339" s="215">
        <v>0</v>
      </c>
      <c r="S339" s="218">
        <v>0</v>
      </c>
      <c r="T339" s="216">
        <f t="shared" si="66"/>
        <v>0</v>
      </c>
      <c r="U339" s="242">
        <v>0</v>
      </c>
      <c r="V339" s="242">
        <v>0</v>
      </c>
      <c r="W339" s="242">
        <v>0</v>
      </c>
      <c r="X339" s="242">
        <v>0</v>
      </c>
      <c r="Y339" s="219">
        <f t="shared" si="67"/>
        <v>0</v>
      </c>
      <c r="Z339" s="219">
        <v>0</v>
      </c>
      <c r="AA339" s="219">
        <v>0</v>
      </c>
      <c r="AB339" s="219">
        <v>0</v>
      </c>
      <c r="AC339" s="219">
        <v>4030000</v>
      </c>
      <c r="AD339" s="219">
        <v>0</v>
      </c>
      <c r="AE339" s="219">
        <v>0</v>
      </c>
      <c r="AF339" s="218">
        <v>0</v>
      </c>
      <c r="AG339" s="220">
        <f t="shared" si="68"/>
        <v>4030000</v>
      </c>
      <c r="AH339" s="215">
        <f t="shared" si="69"/>
        <v>4030000</v>
      </c>
      <c r="AI339" s="219">
        <f t="shared" si="70"/>
        <v>0</v>
      </c>
      <c r="AJ339" s="243">
        <v>0</v>
      </c>
      <c r="AK339" s="218">
        <v>0</v>
      </c>
      <c r="AL339" s="218">
        <v>0</v>
      </c>
      <c r="AM339" s="218">
        <v>0</v>
      </c>
      <c r="AN339" s="219">
        <f t="shared" si="71"/>
        <v>0</v>
      </c>
      <c r="AO339" s="218">
        <v>0</v>
      </c>
      <c r="AP339" s="218">
        <v>0</v>
      </c>
      <c r="AQ339" s="218">
        <v>0</v>
      </c>
      <c r="AR339" s="218">
        <v>0</v>
      </c>
      <c r="AS339" s="219">
        <f t="shared" si="72"/>
        <v>0</v>
      </c>
      <c r="AT339" s="242">
        <v>0</v>
      </c>
      <c r="AU339" s="218">
        <v>0</v>
      </c>
      <c r="AV339" s="218">
        <v>0</v>
      </c>
      <c r="AW339" s="218">
        <v>0</v>
      </c>
      <c r="AX339" s="219">
        <f t="shared" si="73"/>
        <v>0</v>
      </c>
      <c r="AY339" s="218">
        <v>0</v>
      </c>
      <c r="AZ339" s="218">
        <v>0</v>
      </c>
      <c r="BA339" s="218">
        <v>0</v>
      </c>
      <c r="BB339" s="218">
        <v>4030000</v>
      </c>
      <c r="BC339" s="218">
        <v>0</v>
      </c>
      <c r="BD339" s="218">
        <v>0</v>
      </c>
      <c r="BE339" s="218">
        <v>0</v>
      </c>
      <c r="BF339" t="s">
        <v>398</v>
      </c>
    </row>
    <row r="340" ht="20.1" customHeight="1" spans="1:58">
      <c r="A340" s="211">
        <v>333</v>
      </c>
      <c r="B340" s="224" t="s">
        <v>48</v>
      </c>
      <c r="C340" s="224" t="s">
        <v>49</v>
      </c>
      <c r="D340" s="213">
        <v>2022</v>
      </c>
      <c r="E340" s="213" t="s">
        <v>399</v>
      </c>
      <c r="F340" s="212" t="s">
        <v>51</v>
      </c>
      <c r="G340" s="229" t="s">
        <v>51</v>
      </c>
      <c r="H340" s="214">
        <f t="shared" si="62"/>
        <v>3520000</v>
      </c>
      <c r="I340" s="215">
        <f t="shared" si="63"/>
        <v>3520000</v>
      </c>
      <c r="J340" s="216">
        <f t="shared" si="64"/>
        <v>0</v>
      </c>
      <c r="K340" s="217">
        <v>0</v>
      </c>
      <c r="L340" s="216">
        <v>0</v>
      </c>
      <c r="M340" s="218">
        <v>0</v>
      </c>
      <c r="N340" s="217">
        <v>0</v>
      </c>
      <c r="O340" s="216">
        <f t="shared" si="65"/>
        <v>0</v>
      </c>
      <c r="P340" s="215">
        <v>0</v>
      </c>
      <c r="Q340" s="215">
        <v>0</v>
      </c>
      <c r="R340" s="215">
        <v>0</v>
      </c>
      <c r="S340" s="218">
        <v>0</v>
      </c>
      <c r="T340" s="216">
        <f t="shared" si="66"/>
        <v>0</v>
      </c>
      <c r="U340" s="242">
        <v>0</v>
      </c>
      <c r="V340" s="242">
        <v>0</v>
      </c>
      <c r="W340" s="242">
        <v>0</v>
      </c>
      <c r="X340" s="242">
        <v>0</v>
      </c>
      <c r="Y340" s="219">
        <f t="shared" si="67"/>
        <v>0</v>
      </c>
      <c r="Z340" s="219">
        <v>0</v>
      </c>
      <c r="AA340" s="219">
        <v>0</v>
      </c>
      <c r="AB340" s="219">
        <v>0</v>
      </c>
      <c r="AC340" s="219">
        <v>3520000</v>
      </c>
      <c r="AD340" s="219">
        <v>0</v>
      </c>
      <c r="AE340" s="219">
        <v>0</v>
      </c>
      <c r="AF340" s="218">
        <v>0</v>
      </c>
      <c r="AG340" s="220">
        <f t="shared" si="68"/>
        <v>3520000</v>
      </c>
      <c r="AH340" s="215">
        <f t="shared" si="69"/>
        <v>3520000</v>
      </c>
      <c r="AI340" s="219">
        <f t="shared" si="70"/>
        <v>0</v>
      </c>
      <c r="AJ340" s="243">
        <v>0</v>
      </c>
      <c r="AK340" s="218">
        <v>0</v>
      </c>
      <c r="AL340" s="218">
        <v>0</v>
      </c>
      <c r="AM340" s="218">
        <v>0</v>
      </c>
      <c r="AN340" s="219">
        <f t="shared" si="71"/>
        <v>0</v>
      </c>
      <c r="AO340" s="218">
        <v>0</v>
      </c>
      <c r="AP340" s="218">
        <v>0</v>
      </c>
      <c r="AQ340" s="218">
        <v>0</v>
      </c>
      <c r="AR340" s="218">
        <v>0</v>
      </c>
      <c r="AS340" s="219">
        <f t="shared" si="72"/>
        <v>0</v>
      </c>
      <c r="AT340" s="242">
        <v>0</v>
      </c>
      <c r="AU340" s="218">
        <v>0</v>
      </c>
      <c r="AV340" s="218">
        <v>0</v>
      </c>
      <c r="AW340" s="218">
        <v>0</v>
      </c>
      <c r="AX340" s="219">
        <f t="shared" si="73"/>
        <v>0</v>
      </c>
      <c r="AY340" s="218">
        <v>0</v>
      </c>
      <c r="AZ340" s="218">
        <v>0</v>
      </c>
      <c r="BA340" s="218">
        <v>0</v>
      </c>
      <c r="BB340" s="218">
        <v>3520000</v>
      </c>
      <c r="BC340" s="218">
        <v>0</v>
      </c>
      <c r="BD340" s="218">
        <v>0</v>
      </c>
      <c r="BE340" s="218">
        <v>0</v>
      </c>
      <c r="BF340" t="s">
        <v>398</v>
      </c>
    </row>
    <row r="341" ht="20.1" customHeight="1" spans="1:58">
      <c r="A341" s="211">
        <v>334</v>
      </c>
      <c r="B341" s="224" t="s">
        <v>48</v>
      </c>
      <c r="C341" s="224" t="s">
        <v>49</v>
      </c>
      <c r="D341" s="213">
        <v>2015</v>
      </c>
      <c r="E341" s="271" t="s">
        <v>400</v>
      </c>
      <c r="F341" s="212" t="s">
        <v>51</v>
      </c>
      <c r="G341" s="212" t="s">
        <v>52</v>
      </c>
      <c r="H341" s="214">
        <f t="shared" si="62"/>
        <v>2990000</v>
      </c>
      <c r="I341" s="215">
        <f t="shared" si="63"/>
        <v>2990000</v>
      </c>
      <c r="J341" s="216">
        <f t="shared" si="64"/>
        <v>2990000</v>
      </c>
      <c r="K341" s="218">
        <v>2990000</v>
      </c>
      <c r="L341" s="216">
        <v>0</v>
      </c>
      <c r="M341" s="218">
        <v>0</v>
      </c>
      <c r="N341" s="217">
        <v>0</v>
      </c>
      <c r="O341" s="216">
        <f t="shared" si="65"/>
        <v>0</v>
      </c>
      <c r="P341" s="215">
        <v>0</v>
      </c>
      <c r="Q341" s="215">
        <v>0</v>
      </c>
      <c r="R341" s="215">
        <v>0</v>
      </c>
      <c r="S341" s="218">
        <v>0</v>
      </c>
      <c r="T341" s="216">
        <f t="shared" si="66"/>
        <v>0</v>
      </c>
      <c r="U341" s="242">
        <v>0</v>
      </c>
      <c r="V341" s="242">
        <v>0</v>
      </c>
      <c r="W341" s="242">
        <v>0</v>
      </c>
      <c r="X341" s="242">
        <v>0</v>
      </c>
      <c r="Y341" s="219">
        <f t="shared" si="67"/>
        <v>0</v>
      </c>
      <c r="Z341" s="219">
        <v>0</v>
      </c>
      <c r="AA341" s="219">
        <v>0</v>
      </c>
      <c r="AB341" s="219">
        <v>0</v>
      </c>
      <c r="AC341" s="219">
        <v>0</v>
      </c>
      <c r="AD341" s="219">
        <v>0</v>
      </c>
      <c r="AE341" s="219">
        <v>0</v>
      </c>
      <c r="AF341" s="218">
        <v>0</v>
      </c>
      <c r="AG341" s="220">
        <f t="shared" si="68"/>
        <v>2990000</v>
      </c>
      <c r="AH341" s="215">
        <f t="shared" si="69"/>
        <v>2990000</v>
      </c>
      <c r="AI341" s="219">
        <f t="shared" si="70"/>
        <v>2990000</v>
      </c>
      <c r="AJ341" s="243">
        <v>2990000</v>
      </c>
      <c r="AK341" s="218">
        <v>0</v>
      </c>
      <c r="AL341" s="218">
        <v>0</v>
      </c>
      <c r="AM341" s="218">
        <v>0</v>
      </c>
      <c r="AN341" s="219">
        <f t="shared" si="71"/>
        <v>0</v>
      </c>
      <c r="AO341" s="218">
        <v>0</v>
      </c>
      <c r="AP341" s="218">
        <v>0</v>
      </c>
      <c r="AQ341" s="218">
        <v>0</v>
      </c>
      <c r="AR341" s="218">
        <v>0</v>
      </c>
      <c r="AS341" s="219">
        <f t="shared" si="72"/>
        <v>0</v>
      </c>
      <c r="AT341" s="242">
        <v>0</v>
      </c>
      <c r="AU341" s="218">
        <v>0</v>
      </c>
      <c r="AV341" s="218">
        <v>0</v>
      </c>
      <c r="AW341" s="218">
        <v>0</v>
      </c>
      <c r="AX341" s="219">
        <f t="shared" si="73"/>
        <v>0</v>
      </c>
      <c r="AY341" s="218">
        <v>0</v>
      </c>
      <c r="AZ341" s="218">
        <v>0</v>
      </c>
      <c r="BA341" s="218">
        <v>0</v>
      </c>
      <c r="BB341" s="218">
        <v>0</v>
      </c>
      <c r="BC341" s="218">
        <v>0</v>
      </c>
      <c r="BD341" s="218">
        <v>0</v>
      </c>
      <c r="BE341" s="218">
        <v>0</v>
      </c>
    </row>
    <row r="342" ht="20.1" customHeight="1" spans="1:58">
      <c r="A342" s="211">
        <v>335</v>
      </c>
      <c r="B342" s="224" t="s">
        <v>48</v>
      </c>
      <c r="C342" s="224" t="s">
        <v>49</v>
      </c>
      <c r="D342" s="213">
        <v>2015</v>
      </c>
      <c r="E342" s="213" t="s">
        <v>401</v>
      </c>
      <c r="F342" s="212" t="s">
        <v>51</v>
      </c>
      <c r="G342" s="212" t="s">
        <v>52</v>
      </c>
      <c r="H342" s="214">
        <f t="shared" si="62"/>
        <v>3950000</v>
      </c>
      <c r="I342" s="215">
        <f t="shared" si="63"/>
        <v>3950000</v>
      </c>
      <c r="J342" s="216">
        <f t="shared" si="64"/>
        <v>3950000</v>
      </c>
      <c r="K342" s="218">
        <v>3950000</v>
      </c>
      <c r="L342" s="216">
        <v>0</v>
      </c>
      <c r="M342" s="218">
        <v>0</v>
      </c>
      <c r="N342" s="217">
        <v>0</v>
      </c>
      <c r="O342" s="216">
        <f t="shared" si="65"/>
        <v>0</v>
      </c>
      <c r="P342" s="215">
        <v>0</v>
      </c>
      <c r="Q342" s="215">
        <v>0</v>
      </c>
      <c r="R342" s="215">
        <v>0</v>
      </c>
      <c r="S342" s="218">
        <v>0</v>
      </c>
      <c r="T342" s="216">
        <f t="shared" si="66"/>
        <v>0</v>
      </c>
      <c r="U342" s="242">
        <v>0</v>
      </c>
      <c r="V342" s="242">
        <v>0</v>
      </c>
      <c r="W342" s="242">
        <v>0</v>
      </c>
      <c r="X342" s="242">
        <v>0</v>
      </c>
      <c r="Y342" s="219">
        <f t="shared" si="67"/>
        <v>0</v>
      </c>
      <c r="Z342" s="219">
        <v>0</v>
      </c>
      <c r="AA342" s="219">
        <v>0</v>
      </c>
      <c r="AB342" s="219">
        <v>0</v>
      </c>
      <c r="AC342" s="219">
        <v>0</v>
      </c>
      <c r="AD342" s="219">
        <v>0</v>
      </c>
      <c r="AE342" s="219">
        <v>0</v>
      </c>
      <c r="AF342" s="218">
        <v>0</v>
      </c>
      <c r="AG342" s="220">
        <f t="shared" si="68"/>
        <v>3950000</v>
      </c>
      <c r="AH342" s="215">
        <f t="shared" si="69"/>
        <v>3950000</v>
      </c>
      <c r="AI342" s="219">
        <f t="shared" si="70"/>
        <v>3950000</v>
      </c>
      <c r="AJ342" s="243">
        <v>3950000</v>
      </c>
      <c r="AK342" s="218">
        <v>0</v>
      </c>
      <c r="AL342" s="218">
        <v>0</v>
      </c>
      <c r="AM342" s="218">
        <v>0</v>
      </c>
      <c r="AN342" s="219">
        <f t="shared" si="71"/>
        <v>0</v>
      </c>
      <c r="AO342" s="218">
        <v>0</v>
      </c>
      <c r="AP342" s="218">
        <v>0</v>
      </c>
      <c r="AQ342" s="218">
        <v>0</v>
      </c>
      <c r="AR342" s="218">
        <v>0</v>
      </c>
      <c r="AS342" s="219">
        <f t="shared" si="72"/>
        <v>0</v>
      </c>
      <c r="AT342" s="242">
        <v>0</v>
      </c>
      <c r="AU342" s="218">
        <v>0</v>
      </c>
      <c r="AV342" s="218">
        <v>0</v>
      </c>
      <c r="AW342" s="218">
        <v>0</v>
      </c>
      <c r="AX342" s="219">
        <f t="shared" si="73"/>
        <v>0</v>
      </c>
      <c r="AY342" s="218">
        <v>0</v>
      </c>
      <c r="AZ342" s="218">
        <v>0</v>
      </c>
      <c r="BA342" s="218">
        <v>0</v>
      </c>
      <c r="BB342" s="218">
        <v>0</v>
      </c>
      <c r="BC342" s="218">
        <v>0</v>
      </c>
      <c r="BD342" s="218">
        <v>0</v>
      </c>
      <c r="BE342" s="218">
        <v>0</v>
      </c>
    </row>
    <row r="343" ht="20.1" customHeight="1" spans="1:58">
      <c r="A343" s="211">
        <v>336</v>
      </c>
      <c r="B343" s="224" t="s">
        <v>48</v>
      </c>
      <c r="C343" s="224" t="s">
        <v>49</v>
      </c>
      <c r="D343" s="213">
        <v>2015</v>
      </c>
      <c r="E343" s="213" t="s">
        <v>402</v>
      </c>
      <c r="F343" s="212" t="s">
        <v>51</v>
      </c>
      <c r="G343" s="212" t="s">
        <v>52</v>
      </c>
      <c r="H343" s="214">
        <f t="shared" si="62"/>
        <v>3000000</v>
      </c>
      <c r="I343" s="215">
        <f t="shared" si="63"/>
        <v>3000000</v>
      </c>
      <c r="J343" s="216">
        <f t="shared" si="64"/>
        <v>3000000</v>
      </c>
      <c r="K343" s="218">
        <v>3000000</v>
      </c>
      <c r="L343" s="216">
        <v>0</v>
      </c>
      <c r="M343" s="218">
        <v>0</v>
      </c>
      <c r="N343" s="217">
        <v>0</v>
      </c>
      <c r="O343" s="216">
        <f t="shared" si="65"/>
        <v>0</v>
      </c>
      <c r="P343" s="215">
        <v>0</v>
      </c>
      <c r="Q343" s="215">
        <v>0</v>
      </c>
      <c r="R343" s="215">
        <v>0</v>
      </c>
      <c r="S343" s="218">
        <v>0</v>
      </c>
      <c r="T343" s="216">
        <f t="shared" si="66"/>
        <v>0</v>
      </c>
      <c r="U343" s="242">
        <v>0</v>
      </c>
      <c r="V343" s="242">
        <v>0</v>
      </c>
      <c r="W343" s="242">
        <v>0</v>
      </c>
      <c r="X343" s="242">
        <v>0</v>
      </c>
      <c r="Y343" s="219">
        <f t="shared" si="67"/>
        <v>0</v>
      </c>
      <c r="Z343" s="219">
        <v>0</v>
      </c>
      <c r="AA343" s="219">
        <v>0</v>
      </c>
      <c r="AB343" s="219">
        <v>0</v>
      </c>
      <c r="AC343" s="219">
        <v>0</v>
      </c>
      <c r="AD343" s="219">
        <v>0</v>
      </c>
      <c r="AE343" s="219">
        <v>0</v>
      </c>
      <c r="AF343" s="218">
        <v>0</v>
      </c>
      <c r="AG343" s="220">
        <f t="shared" si="68"/>
        <v>3000000</v>
      </c>
      <c r="AH343" s="215">
        <f t="shared" si="69"/>
        <v>3000000</v>
      </c>
      <c r="AI343" s="219">
        <f t="shared" si="70"/>
        <v>3000000</v>
      </c>
      <c r="AJ343" s="243">
        <v>3000000</v>
      </c>
      <c r="AK343" s="218">
        <v>0</v>
      </c>
      <c r="AL343" s="218">
        <v>0</v>
      </c>
      <c r="AM343" s="218">
        <v>0</v>
      </c>
      <c r="AN343" s="219">
        <f t="shared" si="71"/>
        <v>0</v>
      </c>
      <c r="AO343" s="218">
        <v>0</v>
      </c>
      <c r="AP343" s="218">
        <v>0</v>
      </c>
      <c r="AQ343" s="218">
        <v>0</v>
      </c>
      <c r="AR343" s="218">
        <v>0</v>
      </c>
      <c r="AS343" s="219">
        <f t="shared" si="72"/>
        <v>0</v>
      </c>
      <c r="AT343" s="242">
        <v>0</v>
      </c>
      <c r="AU343" s="218">
        <v>0</v>
      </c>
      <c r="AV343" s="218">
        <v>0</v>
      </c>
      <c r="AW343" s="218">
        <v>0</v>
      </c>
      <c r="AX343" s="219">
        <f t="shared" si="73"/>
        <v>0</v>
      </c>
      <c r="AY343" s="218">
        <v>0</v>
      </c>
      <c r="AZ343" s="218">
        <v>0</v>
      </c>
      <c r="BA343" s="218">
        <v>0</v>
      </c>
      <c r="BB343" s="218">
        <v>0</v>
      </c>
      <c r="BC343" s="218">
        <v>0</v>
      </c>
      <c r="BD343" s="218">
        <v>0</v>
      </c>
      <c r="BE343" s="218">
        <v>0</v>
      </c>
    </row>
    <row r="344" ht="20.1" customHeight="1" spans="1:58">
      <c r="A344" s="211">
        <v>337</v>
      </c>
      <c r="B344" s="224" t="s">
        <v>48</v>
      </c>
      <c r="C344" s="224" t="s">
        <v>49</v>
      </c>
      <c r="D344" s="213">
        <v>2015</v>
      </c>
      <c r="E344" s="213" t="s">
        <v>403</v>
      </c>
      <c r="F344" s="212" t="s">
        <v>51</v>
      </c>
      <c r="G344" s="212" t="s">
        <v>52</v>
      </c>
      <c r="H344" s="214">
        <f t="shared" si="62"/>
        <v>400000</v>
      </c>
      <c r="I344" s="215">
        <f t="shared" si="63"/>
        <v>400000</v>
      </c>
      <c r="J344" s="216">
        <f t="shared" si="64"/>
        <v>400000</v>
      </c>
      <c r="K344" s="218">
        <v>400000</v>
      </c>
      <c r="L344" s="216">
        <v>0</v>
      </c>
      <c r="M344" s="218">
        <v>0</v>
      </c>
      <c r="N344" s="217">
        <v>0</v>
      </c>
      <c r="O344" s="216">
        <f t="shared" si="65"/>
        <v>0</v>
      </c>
      <c r="P344" s="215">
        <v>0</v>
      </c>
      <c r="Q344" s="215">
        <v>0</v>
      </c>
      <c r="R344" s="215">
        <v>0</v>
      </c>
      <c r="S344" s="218">
        <v>0</v>
      </c>
      <c r="T344" s="216">
        <f t="shared" si="66"/>
        <v>0</v>
      </c>
      <c r="U344" s="242">
        <v>0</v>
      </c>
      <c r="V344" s="242">
        <v>0</v>
      </c>
      <c r="W344" s="242">
        <v>0</v>
      </c>
      <c r="X344" s="242">
        <v>0</v>
      </c>
      <c r="Y344" s="219">
        <f t="shared" si="67"/>
        <v>0</v>
      </c>
      <c r="Z344" s="219">
        <v>0</v>
      </c>
      <c r="AA344" s="219">
        <v>0</v>
      </c>
      <c r="AB344" s="219">
        <v>0</v>
      </c>
      <c r="AC344" s="219">
        <v>0</v>
      </c>
      <c r="AD344" s="219">
        <v>0</v>
      </c>
      <c r="AE344" s="219">
        <v>0</v>
      </c>
      <c r="AF344" s="218">
        <v>0</v>
      </c>
      <c r="AG344" s="220">
        <f t="shared" si="68"/>
        <v>400000</v>
      </c>
      <c r="AH344" s="215">
        <f t="shared" si="69"/>
        <v>400000</v>
      </c>
      <c r="AI344" s="219">
        <f t="shared" si="70"/>
        <v>400000</v>
      </c>
      <c r="AJ344" s="243">
        <v>400000</v>
      </c>
      <c r="AK344" s="218">
        <v>0</v>
      </c>
      <c r="AL344" s="218">
        <v>0</v>
      </c>
      <c r="AM344" s="218">
        <v>0</v>
      </c>
      <c r="AN344" s="219">
        <f t="shared" si="71"/>
        <v>0</v>
      </c>
      <c r="AO344" s="218">
        <v>0</v>
      </c>
      <c r="AP344" s="218">
        <v>0</v>
      </c>
      <c r="AQ344" s="218">
        <v>0</v>
      </c>
      <c r="AR344" s="218">
        <v>0</v>
      </c>
      <c r="AS344" s="219">
        <f t="shared" si="72"/>
        <v>0</v>
      </c>
      <c r="AT344" s="242">
        <v>0</v>
      </c>
      <c r="AU344" s="218">
        <v>0</v>
      </c>
      <c r="AV344" s="218">
        <v>0</v>
      </c>
      <c r="AW344" s="218">
        <v>0</v>
      </c>
      <c r="AX344" s="219">
        <f t="shared" si="73"/>
        <v>0</v>
      </c>
      <c r="AY344" s="218">
        <v>0</v>
      </c>
      <c r="AZ344" s="218">
        <v>0</v>
      </c>
      <c r="BA344" s="218">
        <v>0</v>
      </c>
      <c r="BB344" s="218">
        <v>0</v>
      </c>
      <c r="BC344" s="218">
        <v>0</v>
      </c>
      <c r="BD344" s="218">
        <v>0</v>
      </c>
      <c r="BE344" s="218">
        <v>0</v>
      </c>
    </row>
    <row r="345" ht="20.1" customHeight="1" spans="1:58">
      <c r="A345" s="211">
        <v>338</v>
      </c>
      <c r="B345" s="224" t="s">
        <v>48</v>
      </c>
      <c r="C345" s="224" t="s">
        <v>49</v>
      </c>
      <c r="D345" s="213">
        <v>2015</v>
      </c>
      <c r="E345" s="213" t="s">
        <v>404</v>
      </c>
      <c r="F345" s="212" t="s">
        <v>51</v>
      </c>
      <c r="G345" s="212" t="s">
        <v>52</v>
      </c>
      <c r="H345" s="214">
        <f t="shared" si="62"/>
        <v>350000</v>
      </c>
      <c r="I345" s="215">
        <f t="shared" si="63"/>
        <v>350000</v>
      </c>
      <c r="J345" s="216">
        <f t="shared" si="64"/>
        <v>350000</v>
      </c>
      <c r="K345" s="218">
        <v>350000</v>
      </c>
      <c r="L345" s="216">
        <v>0</v>
      </c>
      <c r="M345" s="218">
        <v>0</v>
      </c>
      <c r="N345" s="217">
        <v>0</v>
      </c>
      <c r="O345" s="216">
        <f t="shared" si="65"/>
        <v>0</v>
      </c>
      <c r="P345" s="215">
        <v>0</v>
      </c>
      <c r="Q345" s="215">
        <v>0</v>
      </c>
      <c r="R345" s="215">
        <v>0</v>
      </c>
      <c r="S345" s="218">
        <v>0</v>
      </c>
      <c r="T345" s="216">
        <f t="shared" si="66"/>
        <v>0</v>
      </c>
      <c r="U345" s="242">
        <v>0</v>
      </c>
      <c r="V345" s="242">
        <v>0</v>
      </c>
      <c r="W345" s="242">
        <v>0</v>
      </c>
      <c r="X345" s="242">
        <v>0</v>
      </c>
      <c r="Y345" s="219">
        <f t="shared" si="67"/>
        <v>0</v>
      </c>
      <c r="Z345" s="219">
        <v>0</v>
      </c>
      <c r="AA345" s="219">
        <v>0</v>
      </c>
      <c r="AB345" s="219">
        <v>0</v>
      </c>
      <c r="AC345" s="219">
        <v>0</v>
      </c>
      <c r="AD345" s="219">
        <v>0</v>
      </c>
      <c r="AE345" s="219">
        <v>0</v>
      </c>
      <c r="AF345" s="218">
        <v>0</v>
      </c>
      <c r="AG345" s="220">
        <f t="shared" si="68"/>
        <v>350000</v>
      </c>
      <c r="AH345" s="215">
        <f t="shared" si="69"/>
        <v>350000</v>
      </c>
      <c r="AI345" s="219">
        <f t="shared" si="70"/>
        <v>350000</v>
      </c>
      <c r="AJ345" s="243">
        <v>350000</v>
      </c>
      <c r="AK345" s="218">
        <v>0</v>
      </c>
      <c r="AL345" s="218">
        <v>0</v>
      </c>
      <c r="AM345" s="218">
        <v>0</v>
      </c>
      <c r="AN345" s="219">
        <f t="shared" si="71"/>
        <v>0</v>
      </c>
      <c r="AO345" s="218">
        <v>0</v>
      </c>
      <c r="AP345" s="218">
        <v>0</v>
      </c>
      <c r="AQ345" s="218">
        <v>0</v>
      </c>
      <c r="AR345" s="218">
        <v>0</v>
      </c>
      <c r="AS345" s="219">
        <f t="shared" si="72"/>
        <v>0</v>
      </c>
      <c r="AT345" s="242">
        <v>0</v>
      </c>
      <c r="AU345" s="218">
        <v>0</v>
      </c>
      <c r="AV345" s="218">
        <v>0</v>
      </c>
      <c r="AW345" s="218">
        <v>0</v>
      </c>
      <c r="AX345" s="219">
        <f t="shared" si="73"/>
        <v>0</v>
      </c>
      <c r="AY345" s="218">
        <v>0</v>
      </c>
      <c r="AZ345" s="218">
        <v>0</v>
      </c>
      <c r="BA345" s="218">
        <v>0</v>
      </c>
      <c r="BB345" s="218">
        <v>0</v>
      </c>
      <c r="BC345" s="218">
        <v>0</v>
      </c>
      <c r="BD345" s="218">
        <v>0</v>
      </c>
      <c r="BE345" s="218">
        <v>0</v>
      </c>
    </row>
    <row r="346" ht="20.1" customHeight="1" spans="1:58">
      <c r="A346" s="211">
        <v>339</v>
      </c>
      <c r="B346" s="224" t="s">
        <v>48</v>
      </c>
      <c r="C346" s="224" t="s">
        <v>49</v>
      </c>
      <c r="D346" s="213">
        <v>2015</v>
      </c>
      <c r="E346" s="213" t="s">
        <v>405</v>
      </c>
      <c r="F346" s="212" t="s">
        <v>51</v>
      </c>
      <c r="G346" s="212" t="s">
        <v>52</v>
      </c>
      <c r="H346" s="214">
        <f t="shared" si="62"/>
        <v>450000</v>
      </c>
      <c r="I346" s="215">
        <f t="shared" si="63"/>
        <v>450000</v>
      </c>
      <c r="J346" s="216">
        <f t="shared" si="64"/>
        <v>450000</v>
      </c>
      <c r="K346" s="218">
        <v>450000</v>
      </c>
      <c r="L346" s="216">
        <v>0</v>
      </c>
      <c r="M346" s="218">
        <v>0</v>
      </c>
      <c r="N346" s="217">
        <v>0</v>
      </c>
      <c r="O346" s="216">
        <f t="shared" si="65"/>
        <v>0</v>
      </c>
      <c r="P346" s="215">
        <v>0</v>
      </c>
      <c r="Q346" s="215">
        <v>0</v>
      </c>
      <c r="R346" s="215">
        <v>0</v>
      </c>
      <c r="S346" s="218">
        <v>0</v>
      </c>
      <c r="T346" s="216">
        <f t="shared" si="66"/>
        <v>0</v>
      </c>
      <c r="U346" s="242">
        <v>0</v>
      </c>
      <c r="V346" s="242">
        <v>0</v>
      </c>
      <c r="W346" s="242">
        <v>0</v>
      </c>
      <c r="X346" s="242">
        <v>0</v>
      </c>
      <c r="Y346" s="219">
        <f t="shared" si="67"/>
        <v>0</v>
      </c>
      <c r="Z346" s="219">
        <v>0</v>
      </c>
      <c r="AA346" s="219">
        <v>0</v>
      </c>
      <c r="AB346" s="219">
        <v>0</v>
      </c>
      <c r="AC346" s="219">
        <v>0</v>
      </c>
      <c r="AD346" s="219">
        <v>0</v>
      </c>
      <c r="AE346" s="219">
        <v>0</v>
      </c>
      <c r="AF346" s="218">
        <v>0</v>
      </c>
      <c r="AG346" s="220">
        <f t="shared" si="68"/>
        <v>450000</v>
      </c>
      <c r="AH346" s="215">
        <f t="shared" si="69"/>
        <v>450000</v>
      </c>
      <c r="AI346" s="219">
        <f t="shared" si="70"/>
        <v>450000</v>
      </c>
      <c r="AJ346" s="243">
        <v>450000</v>
      </c>
      <c r="AK346" s="218">
        <v>0</v>
      </c>
      <c r="AL346" s="218">
        <v>0</v>
      </c>
      <c r="AM346" s="218">
        <v>0</v>
      </c>
      <c r="AN346" s="219">
        <f t="shared" si="71"/>
        <v>0</v>
      </c>
      <c r="AO346" s="218">
        <v>0</v>
      </c>
      <c r="AP346" s="218">
        <v>0</v>
      </c>
      <c r="AQ346" s="218">
        <v>0</v>
      </c>
      <c r="AR346" s="218">
        <v>0</v>
      </c>
      <c r="AS346" s="219">
        <f t="shared" si="72"/>
        <v>0</v>
      </c>
      <c r="AT346" s="242">
        <v>0</v>
      </c>
      <c r="AU346" s="218">
        <v>0</v>
      </c>
      <c r="AV346" s="218">
        <v>0</v>
      </c>
      <c r="AW346" s="218">
        <v>0</v>
      </c>
      <c r="AX346" s="219">
        <f t="shared" si="73"/>
        <v>0</v>
      </c>
      <c r="AY346" s="218">
        <v>0</v>
      </c>
      <c r="AZ346" s="218">
        <v>0</v>
      </c>
      <c r="BA346" s="218">
        <v>0</v>
      </c>
      <c r="BB346" s="218">
        <v>0</v>
      </c>
      <c r="BC346" s="218">
        <v>0</v>
      </c>
      <c r="BD346" s="218">
        <v>0</v>
      </c>
      <c r="BE346" s="218">
        <v>0</v>
      </c>
    </row>
    <row r="347" ht="20.1" customHeight="1" spans="1:58">
      <c r="A347" s="211">
        <v>340</v>
      </c>
      <c r="B347" s="224" t="s">
        <v>48</v>
      </c>
      <c r="C347" s="224" t="s">
        <v>49</v>
      </c>
      <c r="D347" s="213">
        <v>2015</v>
      </c>
      <c r="E347" s="213" t="s">
        <v>406</v>
      </c>
      <c r="F347" s="212" t="s">
        <v>51</v>
      </c>
      <c r="G347" s="212" t="s">
        <v>52</v>
      </c>
      <c r="H347" s="214">
        <f t="shared" si="62"/>
        <v>500000</v>
      </c>
      <c r="I347" s="215">
        <f t="shared" si="63"/>
        <v>500000</v>
      </c>
      <c r="J347" s="216">
        <f t="shared" si="64"/>
        <v>500000</v>
      </c>
      <c r="K347" s="218">
        <v>500000</v>
      </c>
      <c r="L347" s="216">
        <v>0</v>
      </c>
      <c r="M347" s="218">
        <v>0</v>
      </c>
      <c r="N347" s="217">
        <v>0</v>
      </c>
      <c r="O347" s="216">
        <f t="shared" si="65"/>
        <v>0</v>
      </c>
      <c r="P347" s="215">
        <v>0</v>
      </c>
      <c r="Q347" s="215">
        <v>0</v>
      </c>
      <c r="R347" s="215">
        <v>0</v>
      </c>
      <c r="S347" s="218">
        <v>0</v>
      </c>
      <c r="T347" s="216">
        <f t="shared" si="66"/>
        <v>0</v>
      </c>
      <c r="U347" s="242">
        <v>0</v>
      </c>
      <c r="V347" s="242">
        <v>0</v>
      </c>
      <c r="W347" s="242">
        <v>0</v>
      </c>
      <c r="X347" s="242">
        <v>0</v>
      </c>
      <c r="Y347" s="219">
        <f t="shared" si="67"/>
        <v>0</v>
      </c>
      <c r="Z347" s="219">
        <v>0</v>
      </c>
      <c r="AA347" s="219">
        <v>0</v>
      </c>
      <c r="AB347" s="219">
        <v>0</v>
      </c>
      <c r="AC347" s="219">
        <v>0</v>
      </c>
      <c r="AD347" s="219">
        <v>0</v>
      </c>
      <c r="AE347" s="219">
        <v>0</v>
      </c>
      <c r="AF347" s="218">
        <v>0</v>
      </c>
      <c r="AG347" s="220">
        <f t="shared" si="68"/>
        <v>500000</v>
      </c>
      <c r="AH347" s="215">
        <f t="shared" si="69"/>
        <v>500000</v>
      </c>
      <c r="AI347" s="219">
        <f t="shared" si="70"/>
        <v>500000</v>
      </c>
      <c r="AJ347" s="243">
        <v>500000</v>
      </c>
      <c r="AK347" s="218">
        <v>0</v>
      </c>
      <c r="AL347" s="218">
        <v>0</v>
      </c>
      <c r="AM347" s="218">
        <v>0</v>
      </c>
      <c r="AN347" s="219">
        <f t="shared" si="71"/>
        <v>0</v>
      </c>
      <c r="AO347" s="218">
        <v>0</v>
      </c>
      <c r="AP347" s="218">
        <v>0</v>
      </c>
      <c r="AQ347" s="218">
        <v>0</v>
      </c>
      <c r="AR347" s="218">
        <v>0</v>
      </c>
      <c r="AS347" s="219">
        <f t="shared" si="72"/>
        <v>0</v>
      </c>
      <c r="AT347" s="242">
        <v>0</v>
      </c>
      <c r="AU347" s="218">
        <v>0</v>
      </c>
      <c r="AV347" s="218">
        <v>0</v>
      </c>
      <c r="AW347" s="218">
        <v>0</v>
      </c>
      <c r="AX347" s="219">
        <f t="shared" si="73"/>
        <v>0</v>
      </c>
      <c r="AY347" s="218">
        <v>0</v>
      </c>
      <c r="AZ347" s="218">
        <v>0</v>
      </c>
      <c r="BA347" s="218">
        <v>0</v>
      </c>
      <c r="BB347" s="218">
        <v>0</v>
      </c>
      <c r="BC347" s="218">
        <v>0</v>
      </c>
      <c r="BD347" s="218">
        <v>0</v>
      </c>
      <c r="BE347" s="218">
        <v>0</v>
      </c>
    </row>
    <row r="348" ht="20.1" customHeight="1" spans="1:58">
      <c r="A348" s="211">
        <v>341</v>
      </c>
      <c r="B348" s="224" t="s">
        <v>48</v>
      </c>
      <c r="C348" s="224" t="s">
        <v>49</v>
      </c>
      <c r="D348" s="213">
        <v>2015</v>
      </c>
      <c r="E348" s="213" t="s">
        <v>407</v>
      </c>
      <c r="F348" s="212" t="s">
        <v>51</v>
      </c>
      <c r="G348" s="212" t="s">
        <v>52</v>
      </c>
      <c r="H348" s="214">
        <f t="shared" si="62"/>
        <v>2700000</v>
      </c>
      <c r="I348" s="215">
        <f t="shared" si="63"/>
        <v>2700000</v>
      </c>
      <c r="J348" s="216">
        <f t="shared" si="64"/>
        <v>2700000</v>
      </c>
      <c r="K348" s="218">
        <v>2700000</v>
      </c>
      <c r="L348" s="216">
        <v>0</v>
      </c>
      <c r="M348" s="218">
        <v>0</v>
      </c>
      <c r="N348" s="217">
        <v>0</v>
      </c>
      <c r="O348" s="216">
        <f t="shared" si="65"/>
        <v>0</v>
      </c>
      <c r="P348" s="215">
        <v>0</v>
      </c>
      <c r="Q348" s="215">
        <v>0</v>
      </c>
      <c r="R348" s="215">
        <v>0</v>
      </c>
      <c r="S348" s="218">
        <v>0</v>
      </c>
      <c r="T348" s="216">
        <f t="shared" si="66"/>
        <v>0</v>
      </c>
      <c r="U348" s="242">
        <v>0</v>
      </c>
      <c r="V348" s="242">
        <v>0</v>
      </c>
      <c r="W348" s="242">
        <v>0</v>
      </c>
      <c r="X348" s="242">
        <v>0</v>
      </c>
      <c r="Y348" s="219">
        <f t="shared" si="67"/>
        <v>0</v>
      </c>
      <c r="Z348" s="219">
        <v>0</v>
      </c>
      <c r="AA348" s="219">
        <v>0</v>
      </c>
      <c r="AB348" s="219">
        <v>0</v>
      </c>
      <c r="AC348" s="219">
        <v>0</v>
      </c>
      <c r="AD348" s="219">
        <v>0</v>
      </c>
      <c r="AE348" s="219">
        <v>0</v>
      </c>
      <c r="AF348" s="218">
        <v>0</v>
      </c>
      <c r="AG348" s="220">
        <f t="shared" si="68"/>
        <v>2700000</v>
      </c>
      <c r="AH348" s="215">
        <f t="shared" si="69"/>
        <v>2700000</v>
      </c>
      <c r="AI348" s="219">
        <f t="shared" si="70"/>
        <v>2700000</v>
      </c>
      <c r="AJ348" s="243">
        <v>2700000</v>
      </c>
      <c r="AK348" s="218">
        <v>0</v>
      </c>
      <c r="AL348" s="218">
        <v>0</v>
      </c>
      <c r="AM348" s="218">
        <v>0</v>
      </c>
      <c r="AN348" s="219">
        <f t="shared" si="71"/>
        <v>0</v>
      </c>
      <c r="AO348" s="218">
        <v>0</v>
      </c>
      <c r="AP348" s="218">
        <v>0</v>
      </c>
      <c r="AQ348" s="218">
        <v>0</v>
      </c>
      <c r="AR348" s="218">
        <v>0</v>
      </c>
      <c r="AS348" s="219">
        <f t="shared" si="72"/>
        <v>0</v>
      </c>
      <c r="AT348" s="242">
        <v>0</v>
      </c>
      <c r="AU348" s="218">
        <v>0</v>
      </c>
      <c r="AV348" s="218">
        <v>0</v>
      </c>
      <c r="AW348" s="218">
        <v>0</v>
      </c>
      <c r="AX348" s="219">
        <f t="shared" si="73"/>
        <v>0</v>
      </c>
      <c r="AY348" s="218">
        <v>0</v>
      </c>
      <c r="AZ348" s="218">
        <v>0</v>
      </c>
      <c r="BA348" s="218">
        <v>0</v>
      </c>
      <c r="BB348" s="218">
        <v>0</v>
      </c>
      <c r="BC348" s="218">
        <v>0</v>
      </c>
      <c r="BD348" s="218">
        <v>0</v>
      </c>
      <c r="BE348" s="218">
        <v>0</v>
      </c>
    </row>
    <row r="349" ht="20.1" customHeight="1" spans="1:58">
      <c r="A349" s="211">
        <v>342</v>
      </c>
      <c r="B349" s="224" t="s">
        <v>48</v>
      </c>
      <c r="C349" s="224" t="s">
        <v>49</v>
      </c>
      <c r="D349" s="213">
        <v>2015</v>
      </c>
      <c r="E349" s="213" t="s">
        <v>408</v>
      </c>
      <c r="F349" s="212" t="s">
        <v>51</v>
      </c>
      <c r="G349" s="212" t="s">
        <v>52</v>
      </c>
      <c r="H349" s="214">
        <f t="shared" si="62"/>
        <v>480000</v>
      </c>
      <c r="I349" s="215">
        <f t="shared" si="63"/>
        <v>480000</v>
      </c>
      <c r="J349" s="216">
        <f t="shared" si="64"/>
        <v>480000</v>
      </c>
      <c r="K349" s="218">
        <v>480000</v>
      </c>
      <c r="L349" s="216">
        <v>0</v>
      </c>
      <c r="M349" s="218">
        <v>0</v>
      </c>
      <c r="N349" s="217">
        <v>0</v>
      </c>
      <c r="O349" s="216">
        <f t="shared" si="65"/>
        <v>0</v>
      </c>
      <c r="P349" s="215">
        <v>0</v>
      </c>
      <c r="Q349" s="215">
        <v>0</v>
      </c>
      <c r="R349" s="215">
        <v>0</v>
      </c>
      <c r="S349" s="218">
        <v>0</v>
      </c>
      <c r="T349" s="216">
        <f t="shared" si="66"/>
        <v>0</v>
      </c>
      <c r="U349" s="242">
        <v>0</v>
      </c>
      <c r="V349" s="242">
        <v>0</v>
      </c>
      <c r="W349" s="242">
        <v>0</v>
      </c>
      <c r="X349" s="242">
        <v>0</v>
      </c>
      <c r="Y349" s="219">
        <f t="shared" si="67"/>
        <v>0</v>
      </c>
      <c r="Z349" s="219">
        <v>0</v>
      </c>
      <c r="AA349" s="219">
        <v>0</v>
      </c>
      <c r="AB349" s="219">
        <v>0</v>
      </c>
      <c r="AC349" s="219">
        <v>0</v>
      </c>
      <c r="AD349" s="219">
        <v>0</v>
      </c>
      <c r="AE349" s="219">
        <v>0</v>
      </c>
      <c r="AF349" s="218">
        <v>0</v>
      </c>
      <c r="AG349" s="220">
        <f t="shared" si="68"/>
        <v>480000</v>
      </c>
      <c r="AH349" s="215">
        <f t="shared" si="69"/>
        <v>480000</v>
      </c>
      <c r="AI349" s="219">
        <f t="shared" si="70"/>
        <v>480000</v>
      </c>
      <c r="AJ349" s="243">
        <v>480000</v>
      </c>
      <c r="AK349" s="218">
        <v>0</v>
      </c>
      <c r="AL349" s="218">
        <v>0</v>
      </c>
      <c r="AM349" s="218">
        <v>0</v>
      </c>
      <c r="AN349" s="219">
        <f t="shared" si="71"/>
        <v>0</v>
      </c>
      <c r="AO349" s="218">
        <v>0</v>
      </c>
      <c r="AP349" s="218">
        <v>0</v>
      </c>
      <c r="AQ349" s="218">
        <v>0</v>
      </c>
      <c r="AR349" s="218">
        <v>0</v>
      </c>
      <c r="AS349" s="219">
        <f t="shared" si="72"/>
        <v>0</v>
      </c>
      <c r="AT349" s="242">
        <v>0</v>
      </c>
      <c r="AU349" s="218">
        <v>0</v>
      </c>
      <c r="AV349" s="218">
        <v>0</v>
      </c>
      <c r="AW349" s="218">
        <v>0</v>
      </c>
      <c r="AX349" s="219">
        <f t="shared" si="73"/>
        <v>0</v>
      </c>
      <c r="AY349" s="218">
        <v>0</v>
      </c>
      <c r="AZ349" s="218">
        <v>0</v>
      </c>
      <c r="BA349" s="218">
        <v>0</v>
      </c>
      <c r="BB349" s="218">
        <v>0</v>
      </c>
      <c r="BC349" s="218">
        <v>0</v>
      </c>
      <c r="BD349" s="218">
        <v>0</v>
      </c>
      <c r="BE349" s="218">
        <v>0</v>
      </c>
    </row>
    <row r="350" ht="20.1" customHeight="1" spans="1:58">
      <c r="A350" s="211">
        <v>343</v>
      </c>
      <c r="B350" s="224" t="s">
        <v>48</v>
      </c>
      <c r="C350" s="224" t="s">
        <v>49</v>
      </c>
      <c r="D350" s="213">
        <v>2015</v>
      </c>
      <c r="E350" s="213" t="s">
        <v>409</v>
      </c>
      <c r="F350" s="212" t="s">
        <v>51</v>
      </c>
      <c r="G350" s="212" t="s">
        <v>52</v>
      </c>
      <c r="H350" s="214">
        <f t="shared" si="62"/>
        <v>800000</v>
      </c>
      <c r="I350" s="215">
        <f t="shared" si="63"/>
        <v>800000</v>
      </c>
      <c r="J350" s="216">
        <f t="shared" si="64"/>
        <v>800000</v>
      </c>
      <c r="K350" s="218">
        <v>800000</v>
      </c>
      <c r="L350" s="216">
        <v>0</v>
      </c>
      <c r="M350" s="218">
        <v>0</v>
      </c>
      <c r="N350" s="217">
        <v>0</v>
      </c>
      <c r="O350" s="216">
        <f t="shared" si="65"/>
        <v>0</v>
      </c>
      <c r="P350" s="215">
        <v>0</v>
      </c>
      <c r="Q350" s="215">
        <v>0</v>
      </c>
      <c r="R350" s="215">
        <v>0</v>
      </c>
      <c r="S350" s="218">
        <v>0</v>
      </c>
      <c r="T350" s="216">
        <f t="shared" si="66"/>
        <v>0</v>
      </c>
      <c r="U350" s="242">
        <v>0</v>
      </c>
      <c r="V350" s="242">
        <v>0</v>
      </c>
      <c r="W350" s="242">
        <v>0</v>
      </c>
      <c r="X350" s="242">
        <v>0</v>
      </c>
      <c r="Y350" s="219">
        <f t="shared" si="67"/>
        <v>0</v>
      </c>
      <c r="Z350" s="219">
        <v>0</v>
      </c>
      <c r="AA350" s="219">
        <v>0</v>
      </c>
      <c r="AB350" s="219">
        <v>0</v>
      </c>
      <c r="AC350" s="219">
        <v>0</v>
      </c>
      <c r="AD350" s="219">
        <v>0</v>
      </c>
      <c r="AE350" s="219">
        <v>0</v>
      </c>
      <c r="AF350" s="218">
        <v>0</v>
      </c>
      <c r="AG350" s="220">
        <f t="shared" si="68"/>
        <v>800000</v>
      </c>
      <c r="AH350" s="215">
        <f t="shared" si="69"/>
        <v>800000</v>
      </c>
      <c r="AI350" s="219">
        <f t="shared" si="70"/>
        <v>800000</v>
      </c>
      <c r="AJ350" s="243">
        <v>800000</v>
      </c>
      <c r="AK350" s="218">
        <v>0</v>
      </c>
      <c r="AL350" s="218">
        <v>0</v>
      </c>
      <c r="AM350" s="218">
        <v>0</v>
      </c>
      <c r="AN350" s="219">
        <f t="shared" si="71"/>
        <v>0</v>
      </c>
      <c r="AO350" s="218">
        <v>0</v>
      </c>
      <c r="AP350" s="218">
        <v>0</v>
      </c>
      <c r="AQ350" s="218">
        <v>0</v>
      </c>
      <c r="AR350" s="218">
        <v>0</v>
      </c>
      <c r="AS350" s="219">
        <f t="shared" si="72"/>
        <v>0</v>
      </c>
      <c r="AT350" s="242">
        <v>0</v>
      </c>
      <c r="AU350" s="218">
        <v>0</v>
      </c>
      <c r="AV350" s="218">
        <v>0</v>
      </c>
      <c r="AW350" s="218">
        <v>0</v>
      </c>
      <c r="AX350" s="219">
        <f t="shared" si="73"/>
        <v>0</v>
      </c>
      <c r="AY350" s="218">
        <v>0</v>
      </c>
      <c r="AZ350" s="218">
        <v>0</v>
      </c>
      <c r="BA350" s="218">
        <v>0</v>
      </c>
      <c r="BB350" s="218">
        <v>0</v>
      </c>
      <c r="BC350" s="218">
        <v>0</v>
      </c>
      <c r="BD350" s="218">
        <v>0</v>
      </c>
      <c r="BE350" s="218">
        <v>0</v>
      </c>
    </row>
    <row r="351" ht="20.1" customHeight="1" spans="1:58">
      <c r="A351" s="211">
        <v>344</v>
      </c>
      <c r="B351" s="224" t="s">
        <v>48</v>
      </c>
      <c r="C351" s="224" t="s">
        <v>49</v>
      </c>
      <c r="D351" s="213">
        <v>2015</v>
      </c>
      <c r="E351" s="213" t="s">
        <v>410</v>
      </c>
      <c r="F351" s="212" t="s">
        <v>51</v>
      </c>
      <c r="G351" s="212" t="s">
        <v>52</v>
      </c>
      <c r="H351" s="214">
        <f t="shared" si="62"/>
        <v>450000</v>
      </c>
      <c r="I351" s="215">
        <f t="shared" si="63"/>
        <v>450000</v>
      </c>
      <c r="J351" s="216">
        <f t="shared" si="64"/>
        <v>450000</v>
      </c>
      <c r="K351" s="218">
        <v>450000</v>
      </c>
      <c r="L351" s="216">
        <v>0</v>
      </c>
      <c r="M351" s="218">
        <v>0</v>
      </c>
      <c r="N351" s="217">
        <v>0</v>
      </c>
      <c r="O351" s="216">
        <f t="shared" si="65"/>
        <v>0</v>
      </c>
      <c r="P351" s="215">
        <v>0</v>
      </c>
      <c r="Q351" s="215">
        <v>0</v>
      </c>
      <c r="R351" s="215">
        <v>0</v>
      </c>
      <c r="S351" s="218">
        <v>0</v>
      </c>
      <c r="T351" s="216">
        <f t="shared" si="66"/>
        <v>0</v>
      </c>
      <c r="U351" s="242">
        <v>0</v>
      </c>
      <c r="V351" s="242">
        <v>0</v>
      </c>
      <c r="W351" s="242">
        <v>0</v>
      </c>
      <c r="X351" s="242">
        <v>0</v>
      </c>
      <c r="Y351" s="219">
        <f t="shared" si="67"/>
        <v>0</v>
      </c>
      <c r="Z351" s="219">
        <v>0</v>
      </c>
      <c r="AA351" s="219">
        <v>0</v>
      </c>
      <c r="AB351" s="219">
        <v>0</v>
      </c>
      <c r="AC351" s="219">
        <v>0</v>
      </c>
      <c r="AD351" s="219">
        <v>0</v>
      </c>
      <c r="AE351" s="219">
        <v>0</v>
      </c>
      <c r="AF351" s="218">
        <v>0</v>
      </c>
      <c r="AG351" s="220">
        <f t="shared" si="68"/>
        <v>450000</v>
      </c>
      <c r="AH351" s="215">
        <f t="shared" si="69"/>
        <v>450000</v>
      </c>
      <c r="AI351" s="219">
        <f t="shared" si="70"/>
        <v>450000</v>
      </c>
      <c r="AJ351" s="243">
        <v>450000</v>
      </c>
      <c r="AK351" s="218">
        <v>0</v>
      </c>
      <c r="AL351" s="218">
        <v>0</v>
      </c>
      <c r="AM351" s="218">
        <v>0</v>
      </c>
      <c r="AN351" s="219">
        <f t="shared" si="71"/>
        <v>0</v>
      </c>
      <c r="AO351" s="218">
        <v>0</v>
      </c>
      <c r="AP351" s="218">
        <v>0</v>
      </c>
      <c r="AQ351" s="218">
        <v>0</v>
      </c>
      <c r="AR351" s="218">
        <v>0</v>
      </c>
      <c r="AS351" s="219">
        <f t="shared" si="72"/>
        <v>0</v>
      </c>
      <c r="AT351" s="242">
        <v>0</v>
      </c>
      <c r="AU351" s="218">
        <v>0</v>
      </c>
      <c r="AV351" s="218">
        <v>0</v>
      </c>
      <c r="AW351" s="218">
        <v>0</v>
      </c>
      <c r="AX351" s="219">
        <f t="shared" si="73"/>
        <v>0</v>
      </c>
      <c r="AY351" s="218">
        <v>0</v>
      </c>
      <c r="AZ351" s="218">
        <v>0</v>
      </c>
      <c r="BA351" s="218">
        <v>0</v>
      </c>
      <c r="BB351" s="218">
        <v>0</v>
      </c>
      <c r="BC351" s="218">
        <v>0</v>
      </c>
      <c r="BD351" s="218">
        <v>0</v>
      </c>
      <c r="BE351" s="218">
        <v>0</v>
      </c>
    </row>
    <row r="352" ht="20.1" customHeight="1" spans="1:58">
      <c r="A352" s="211">
        <v>345</v>
      </c>
      <c r="B352" s="224" t="s">
        <v>48</v>
      </c>
      <c r="C352" s="224" t="s">
        <v>49</v>
      </c>
      <c r="D352" s="213">
        <v>2015</v>
      </c>
      <c r="E352" s="213" t="s">
        <v>411</v>
      </c>
      <c r="F352" s="212" t="s">
        <v>51</v>
      </c>
      <c r="G352" s="212" t="s">
        <v>52</v>
      </c>
      <c r="H352" s="214">
        <f t="shared" si="62"/>
        <v>500000</v>
      </c>
      <c r="I352" s="215">
        <f t="shared" si="63"/>
        <v>500000</v>
      </c>
      <c r="J352" s="216">
        <f t="shared" si="64"/>
        <v>500000</v>
      </c>
      <c r="K352" s="218">
        <v>500000</v>
      </c>
      <c r="L352" s="216">
        <v>0</v>
      </c>
      <c r="M352" s="218">
        <v>0</v>
      </c>
      <c r="N352" s="217">
        <v>0</v>
      </c>
      <c r="O352" s="216">
        <f t="shared" si="65"/>
        <v>0</v>
      </c>
      <c r="P352" s="215">
        <v>0</v>
      </c>
      <c r="Q352" s="215">
        <v>0</v>
      </c>
      <c r="R352" s="215">
        <v>0</v>
      </c>
      <c r="S352" s="218">
        <v>0</v>
      </c>
      <c r="T352" s="216">
        <f t="shared" si="66"/>
        <v>0</v>
      </c>
      <c r="U352" s="242">
        <v>0</v>
      </c>
      <c r="V352" s="242">
        <v>0</v>
      </c>
      <c r="W352" s="242">
        <v>0</v>
      </c>
      <c r="X352" s="242">
        <v>0</v>
      </c>
      <c r="Y352" s="219">
        <f t="shared" si="67"/>
        <v>0</v>
      </c>
      <c r="Z352" s="219">
        <v>0</v>
      </c>
      <c r="AA352" s="219">
        <v>0</v>
      </c>
      <c r="AB352" s="219">
        <v>0</v>
      </c>
      <c r="AC352" s="219">
        <v>0</v>
      </c>
      <c r="AD352" s="219">
        <v>0</v>
      </c>
      <c r="AE352" s="219">
        <v>0</v>
      </c>
      <c r="AF352" s="218">
        <v>0</v>
      </c>
      <c r="AG352" s="220">
        <f t="shared" si="68"/>
        <v>500000</v>
      </c>
      <c r="AH352" s="215">
        <f t="shared" si="69"/>
        <v>500000</v>
      </c>
      <c r="AI352" s="219">
        <f t="shared" si="70"/>
        <v>500000</v>
      </c>
      <c r="AJ352" s="243">
        <v>500000</v>
      </c>
      <c r="AK352" s="218">
        <v>0</v>
      </c>
      <c r="AL352" s="218">
        <v>0</v>
      </c>
      <c r="AM352" s="218">
        <v>0</v>
      </c>
      <c r="AN352" s="219">
        <f t="shared" si="71"/>
        <v>0</v>
      </c>
      <c r="AO352" s="218">
        <v>0</v>
      </c>
      <c r="AP352" s="218">
        <v>0</v>
      </c>
      <c r="AQ352" s="218">
        <v>0</v>
      </c>
      <c r="AR352" s="218">
        <v>0</v>
      </c>
      <c r="AS352" s="219">
        <f t="shared" si="72"/>
        <v>0</v>
      </c>
      <c r="AT352" s="242">
        <v>0</v>
      </c>
      <c r="AU352" s="218">
        <v>0</v>
      </c>
      <c r="AV352" s="218">
        <v>0</v>
      </c>
      <c r="AW352" s="218">
        <v>0</v>
      </c>
      <c r="AX352" s="219">
        <f t="shared" si="73"/>
        <v>0</v>
      </c>
      <c r="AY352" s="218">
        <v>0</v>
      </c>
      <c r="AZ352" s="218">
        <v>0</v>
      </c>
      <c r="BA352" s="218">
        <v>0</v>
      </c>
      <c r="BB352" s="218">
        <v>0</v>
      </c>
      <c r="BC352" s="218">
        <v>0</v>
      </c>
      <c r="BD352" s="218">
        <v>0</v>
      </c>
      <c r="BE352" s="218">
        <v>0</v>
      </c>
    </row>
    <row r="353" ht="20.1" customHeight="1" spans="1:57">
      <c r="A353" s="211">
        <v>346</v>
      </c>
      <c r="B353" s="224" t="s">
        <v>48</v>
      </c>
      <c r="C353" s="224" t="s">
        <v>49</v>
      </c>
      <c r="D353" s="213">
        <v>2015</v>
      </c>
      <c r="E353" s="213" t="s">
        <v>412</v>
      </c>
      <c r="F353" s="212" t="s">
        <v>51</v>
      </c>
      <c r="G353" s="212" t="s">
        <v>52</v>
      </c>
      <c r="H353" s="214">
        <f t="shared" si="62"/>
        <v>450000</v>
      </c>
      <c r="I353" s="215">
        <f t="shared" si="63"/>
        <v>450000</v>
      </c>
      <c r="J353" s="216">
        <f t="shared" si="64"/>
        <v>450000</v>
      </c>
      <c r="K353" s="218">
        <v>450000</v>
      </c>
      <c r="L353" s="216">
        <v>0</v>
      </c>
      <c r="M353" s="218">
        <v>0</v>
      </c>
      <c r="N353" s="217">
        <v>0</v>
      </c>
      <c r="O353" s="216">
        <f t="shared" si="65"/>
        <v>0</v>
      </c>
      <c r="P353" s="215">
        <v>0</v>
      </c>
      <c r="Q353" s="215">
        <v>0</v>
      </c>
      <c r="R353" s="215">
        <v>0</v>
      </c>
      <c r="S353" s="218">
        <v>0</v>
      </c>
      <c r="T353" s="216">
        <f t="shared" si="66"/>
        <v>0</v>
      </c>
      <c r="U353" s="242">
        <v>0</v>
      </c>
      <c r="V353" s="242">
        <v>0</v>
      </c>
      <c r="W353" s="242">
        <v>0</v>
      </c>
      <c r="X353" s="242">
        <v>0</v>
      </c>
      <c r="Y353" s="219">
        <f t="shared" si="67"/>
        <v>0</v>
      </c>
      <c r="Z353" s="219">
        <v>0</v>
      </c>
      <c r="AA353" s="219">
        <v>0</v>
      </c>
      <c r="AB353" s="219">
        <v>0</v>
      </c>
      <c r="AC353" s="219">
        <v>0</v>
      </c>
      <c r="AD353" s="219">
        <v>0</v>
      </c>
      <c r="AE353" s="219">
        <v>0</v>
      </c>
      <c r="AF353" s="218">
        <v>0</v>
      </c>
      <c r="AG353" s="220">
        <f t="shared" si="68"/>
        <v>450000</v>
      </c>
      <c r="AH353" s="215">
        <f t="shared" si="69"/>
        <v>450000</v>
      </c>
      <c r="AI353" s="219">
        <f t="shared" si="70"/>
        <v>450000</v>
      </c>
      <c r="AJ353" s="243">
        <v>450000</v>
      </c>
      <c r="AK353" s="218">
        <v>0</v>
      </c>
      <c r="AL353" s="218">
        <v>0</v>
      </c>
      <c r="AM353" s="218">
        <v>0</v>
      </c>
      <c r="AN353" s="219">
        <f t="shared" si="71"/>
        <v>0</v>
      </c>
      <c r="AO353" s="218">
        <v>0</v>
      </c>
      <c r="AP353" s="218">
        <v>0</v>
      </c>
      <c r="AQ353" s="218">
        <v>0</v>
      </c>
      <c r="AR353" s="218">
        <v>0</v>
      </c>
      <c r="AS353" s="219">
        <f t="shared" si="72"/>
        <v>0</v>
      </c>
      <c r="AT353" s="242">
        <v>0</v>
      </c>
      <c r="AU353" s="218">
        <v>0</v>
      </c>
      <c r="AV353" s="218">
        <v>0</v>
      </c>
      <c r="AW353" s="218">
        <v>0</v>
      </c>
      <c r="AX353" s="219">
        <f t="shared" si="73"/>
        <v>0</v>
      </c>
      <c r="AY353" s="218">
        <v>0</v>
      </c>
      <c r="AZ353" s="218">
        <v>0</v>
      </c>
      <c r="BA353" s="218">
        <v>0</v>
      </c>
      <c r="BB353" s="218">
        <v>0</v>
      </c>
      <c r="BC353" s="218">
        <v>0</v>
      </c>
      <c r="BD353" s="218">
        <v>0</v>
      </c>
      <c r="BE353" s="218">
        <v>0</v>
      </c>
    </row>
    <row r="354" ht="20.1" customHeight="1" spans="1:57">
      <c r="A354" s="211">
        <v>347</v>
      </c>
      <c r="B354" s="224" t="s">
        <v>48</v>
      </c>
      <c r="C354" s="224" t="s">
        <v>49</v>
      </c>
      <c r="D354" s="213">
        <v>2015</v>
      </c>
      <c r="E354" s="213" t="s">
        <v>413</v>
      </c>
      <c r="F354" s="212" t="s">
        <v>51</v>
      </c>
      <c r="G354" s="212" t="s">
        <v>52</v>
      </c>
      <c r="H354" s="214">
        <f t="shared" si="62"/>
        <v>1140000</v>
      </c>
      <c r="I354" s="215">
        <f t="shared" si="63"/>
        <v>1140000</v>
      </c>
      <c r="J354" s="216">
        <f t="shared" si="64"/>
        <v>1140000</v>
      </c>
      <c r="K354" s="218">
        <v>1140000</v>
      </c>
      <c r="L354" s="216">
        <v>0</v>
      </c>
      <c r="M354" s="218">
        <v>0</v>
      </c>
      <c r="N354" s="217">
        <v>0</v>
      </c>
      <c r="O354" s="216">
        <f t="shared" si="65"/>
        <v>0</v>
      </c>
      <c r="P354" s="215">
        <v>0</v>
      </c>
      <c r="Q354" s="215">
        <v>0</v>
      </c>
      <c r="R354" s="215">
        <v>0</v>
      </c>
      <c r="S354" s="218">
        <v>0</v>
      </c>
      <c r="T354" s="216">
        <f t="shared" si="66"/>
        <v>0</v>
      </c>
      <c r="U354" s="242">
        <v>0</v>
      </c>
      <c r="V354" s="242">
        <v>0</v>
      </c>
      <c r="W354" s="242">
        <v>0</v>
      </c>
      <c r="X354" s="242">
        <v>0</v>
      </c>
      <c r="Y354" s="219">
        <f t="shared" si="67"/>
        <v>0</v>
      </c>
      <c r="Z354" s="219">
        <v>0</v>
      </c>
      <c r="AA354" s="219">
        <v>0</v>
      </c>
      <c r="AB354" s="219">
        <v>0</v>
      </c>
      <c r="AC354" s="219">
        <v>0</v>
      </c>
      <c r="AD354" s="219">
        <v>0</v>
      </c>
      <c r="AE354" s="219">
        <v>0</v>
      </c>
      <c r="AF354" s="218">
        <v>0</v>
      </c>
      <c r="AG354" s="220">
        <f t="shared" si="68"/>
        <v>1140000</v>
      </c>
      <c r="AH354" s="215">
        <f t="shared" si="69"/>
        <v>1140000</v>
      </c>
      <c r="AI354" s="219">
        <f t="shared" si="70"/>
        <v>1140000</v>
      </c>
      <c r="AJ354" s="243">
        <v>1140000</v>
      </c>
      <c r="AK354" s="218">
        <v>0</v>
      </c>
      <c r="AL354" s="218">
        <v>0</v>
      </c>
      <c r="AM354" s="218">
        <v>0</v>
      </c>
      <c r="AN354" s="219">
        <f t="shared" si="71"/>
        <v>0</v>
      </c>
      <c r="AO354" s="218">
        <v>0</v>
      </c>
      <c r="AP354" s="218">
        <v>0</v>
      </c>
      <c r="AQ354" s="218">
        <v>0</v>
      </c>
      <c r="AR354" s="218">
        <v>0</v>
      </c>
      <c r="AS354" s="219">
        <f t="shared" si="72"/>
        <v>0</v>
      </c>
      <c r="AT354" s="242">
        <v>0</v>
      </c>
      <c r="AU354" s="218">
        <v>0</v>
      </c>
      <c r="AV354" s="218">
        <v>0</v>
      </c>
      <c r="AW354" s="218">
        <v>0</v>
      </c>
      <c r="AX354" s="219">
        <f t="shared" si="73"/>
        <v>0</v>
      </c>
      <c r="AY354" s="218">
        <v>0</v>
      </c>
      <c r="AZ354" s="218">
        <v>0</v>
      </c>
      <c r="BA354" s="218">
        <v>0</v>
      </c>
      <c r="BB354" s="218">
        <v>0</v>
      </c>
      <c r="BC354" s="218">
        <v>0</v>
      </c>
      <c r="BD354" s="218">
        <v>0</v>
      </c>
      <c r="BE354" s="218">
        <v>0</v>
      </c>
    </row>
    <row r="355" ht="20.1" customHeight="1" spans="1:57">
      <c r="A355" s="211">
        <v>348</v>
      </c>
      <c r="B355" s="224" t="s">
        <v>48</v>
      </c>
      <c r="C355" s="224" t="s">
        <v>49</v>
      </c>
      <c r="D355" s="213">
        <v>2015</v>
      </c>
      <c r="E355" s="213" t="s">
        <v>414</v>
      </c>
      <c r="F355" s="212" t="s">
        <v>51</v>
      </c>
      <c r="G355" s="212" t="s">
        <v>52</v>
      </c>
      <c r="H355" s="214">
        <f t="shared" si="62"/>
        <v>1800000</v>
      </c>
      <c r="I355" s="215">
        <f t="shared" si="63"/>
        <v>1800000</v>
      </c>
      <c r="J355" s="216">
        <f t="shared" si="64"/>
        <v>1800000</v>
      </c>
      <c r="K355" s="218">
        <v>1800000</v>
      </c>
      <c r="L355" s="216">
        <v>0</v>
      </c>
      <c r="M355" s="218">
        <v>0</v>
      </c>
      <c r="N355" s="217">
        <v>0</v>
      </c>
      <c r="O355" s="216">
        <f t="shared" si="65"/>
        <v>0</v>
      </c>
      <c r="P355" s="215">
        <v>0</v>
      </c>
      <c r="Q355" s="215">
        <v>0</v>
      </c>
      <c r="R355" s="215">
        <v>0</v>
      </c>
      <c r="S355" s="218">
        <v>0</v>
      </c>
      <c r="T355" s="216">
        <f t="shared" si="66"/>
        <v>0</v>
      </c>
      <c r="U355" s="242">
        <v>0</v>
      </c>
      <c r="V355" s="242">
        <v>0</v>
      </c>
      <c r="W355" s="242">
        <v>0</v>
      </c>
      <c r="X355" s="242">
        <v>0</v>
      </c>
      <c r="Y355" s="219">
        <f t="shared" si="67"/>
        <v>0</v>
      </c>
      <c r="Z355" s="219">
        <v>0</v>
      </c>
      <c r="AA355" s="219">
        <v>0</v>
      </c>
      <c r="AB355" s="219">
        <v>0</v>
      </c>
      <c r="AC355" s="219">
        <v>0</v>
      </c>
      <c r="AD355" s="219">
        <v>0</v>
      </c>
      <c r="AE355" s="219">
        <v>0</v>
      </c>
      <c r="AF355" s="218">
        <v>0</v>
      </c>
      <c r="AG355" s="220">
        <f t="shared" si="68"/>
        <v>1800000</v>
      </c>
      <c r="AH355" s="215">
        <f t="shared" si="69"/>
        <v>1800000</v>
      </c>
      <c r="AI355" s="219">
        <f t="shared" si="70"/>
        <v>1800000</v>
      </c>
      <c r="AJ355" s="243">
        <v>1800000</v>
      </c>
      <c r="AK355" s="218">
        <v>0</v>
      </c>
      <c r="AL355" s="218">
        <v>0</v>
      </c>
      <c r="AM355" s="218">
        <v>0</v>
      </c>
      <c r="AN355" s="219">
        <f t="shared" si="71"/>
        <v>0</v>
      </c>
      <c r="AO355" s="218">
        <v>0</v>
      </c>
      <c r="AP355" s="218">
        <v>0</v>
      </c>
      <c r="AQ355" s="218">
        <v>0</v>
      </c>
      <c r="AR355" s="218">
        <v>0</v>
      </c>
      <c r="AS355" s="219">
        <f t="shared" si="72"/>
        <v>0</v>
      </c>
      <c r="AT355" s="242">
        <v>0</v>
      </c>
      <c r="AU355" s="218">
        <v>0</v>
      </c>
      <c r="AV355" s="218">
        <v>0</v>
      </c>
      <c r="AW355" s="218">
        <v>0</v>
      </c>
      <c r="AX355" s="219">
        <f t="shared" si="73"/>
        <v>0</v>
      </c>
      <c r="AY355" s="218">
        <v>0</v>
      </c>
      <c r="AZ355" s="218">
        <v>0</v>
      </c>
      <c r="BA355" s="218">
        <v>0</v>
      </c>
      <c r="BB355" s="218">
        <v>0</v>
      </c>
      <c r="BC355" s="218">
        <v>0</v>
      </c>
      <c r="BD355" s="218">
        <v>0</v>
      </c>
      <c r="BE355" s="218">
        <v>0</v>
      </c>
    </row>
    <row r="356" ht="20.1" customHeight="1" spans="1:57">
      <c r="A356" s="211">
        <v>349</v>
      </c>
      <c r="B356" s="224" t="s">
        <v>48</v>
      </c>
      <c r="C356" s="224" t="s">
        <v>49</v>
      </c>
      <c r="D356" s="213">
        <v>2015</v>
      </c>
      <c r="E356" s="213" t="s">
        <v>415</v>
      </c>
      <c r="F356" s="212" t="s">
        <v>51</v>
      </c>
      <c r="G356" s="212" t="s">
        <v>52</v>
      </c>
      <c r="H356" s="214">
        <f t="shared" si="62"/>
        <v>490000</v>
      </c>
      <c r="I356" s="215">
        <f t="shared" si="63"/>
        <v>490000</v>
      </c>
      <c r="J356" s="216">
        <f t="shared" si="64"/>
        <v>490000</v>
      </c>
      <c r="K356" s="218">
        <v>490000</v>
      </c>
      <c r="L356" s="216">
        <v>0</v>
      </c>
      <c r="M356" s="218">
        <v>0</v>
      </c>
      <c r="N356" s="217">
        <v>0</v>
      </c>
      <c r="O356" s="216">
        <f t="shared" si="65"/>
        <v>0</v>
      </c>
      <c r="P356" s="215">
        <v>0</v>
      </c>
      <c r="Q356" s="215">
        <v>0</v>
      </c>
      <c r="R356" s="215">
        <v>0</v>
      </c>
      <c r="S356" s="218">
        <v>0</v>
      </c>
      <c r="T356" s="216">
        <f t="shared" si="66"/>
        <v>0</v>
      </c>
      <c r="U356" s="242">
        <v>0</v>
      </c>
      <c r="V356" s="242">
        <v>0</v>
      </c>
      <c r="W356" s="242">
        <v>0</v>
      </c>
      <c r="X356" s="242">
        <v>0</v>
      </c>
      <c r="Y356" s="219">
        <f t="shared" si="67"/>
        <v>0</v>
      </c>
      <c r="Z356" s="219">
        <v>0</v>
      </c>
      <c r="AA356" s="219">
        <v>0</v>
      </c>
      <c r="AB356" s="219">
        <v>0</v>
      </c>
      <c r="AC356" s="219">
        <v>0</v>
      </c>
      <c r="AD356" s="219">
        <v>0</v>
      </c>
      <c r="AE356" s="219">
        <v>0</v>
      </c>
      <c r="AF356" s="218">
        <v>0</v>
      </c>
      <c r="AG356" s="220">
        <f t="shared" si="68"/>
        <v>490000</v>
      </c>
      <c r="AH356" s="215">
        <f t="shared" si="69"/>
        <v>490000</v>
      </c>
      <c r="AI356" s="219">
        <f t="shared" si="70"/>
        <v>490000</v>
      </c>
      <c r="AJ356" s="243">
        <v>490000</v>
      </c>
      <c r="AK356" s="218">
        <v>0</v>
      </c>
      <c r="AL356" s="218">
        <v>0</v>
      </c>
      <c r="AM356" s="218">
        <v>0</v>
      </c>
      <c r="AN356" s="219">
        <f t="shared" si="71"/>
        <v>0</v>
      </c>
      <c r="AO356" s="218">
        <v>0</v>
      </c>
      <c r="AP356" s="218">
        <v>0</v>
      </c>
      <c r="AQ356" s="218">
        <v>0</v>
      </c>
      <c r="AR356" s="218">
        <v>0</v>
      </c>
      <c r="AS356" s="219">
        <f t="shared" si="72"/>
        <v>0</v>
      </c>
      <c r="AT356" s="242">
        <v>0</v>
      </c>
      <c r="AU356" s="218">
        <v>0</v>
      </c>
      <c r="AV356" s="218">
        <v>0</v>
      </c>
      <c r="AW356" s="218">
        <v>0</v>
      </c>
      <c r="AX356" s="219">
        <f t="shared" si="73"/>
        <v>0</v>
      </c>
      <c r="AY356" s="218">
        <v>0</v>
      </c>
      <c r="AZ356" s="218">
        <v>0</v>
      </c>
      <c r="BA356" s="218">
        <v>0</v>
      </c>
      <c r="BB356" s="218">
        <v>0</v>
      </c>
      <c r="BC356" s="218">
        <v>0</v>
      </c>
      <c r="BD356" s="218">
        <v>0</v>
      </c>
      <c r="BE356" s="218">
        <v>0</v>
      </c>
    </row>
    <row r="357" ht="20.1" customHeight="1" spans="1:57">
      <c r="A357" s="211">
        <v>350</v>
      </c>
      <c r="B357" s="224" t="s">
        <v>48</v>
      </c>
      <c r="C357" s="224" t="s">
        <v>49</v>
      </c>
      <c r="D357" s="213">
        <v>2015</v>
      </c>
      <c r="E357" s="213" t="s">
        <v>416</v>
      </c>
      <c r="F357" s="212" t="s">
        <v>51</v>
      </c>
      <c r="G357" s="212" t="s">
        <v>52</v>
      </c>
      <c r="H357" s="214">
        <f t="shared" si="62"/>
        <v>2700000</v>
      </c>
      <c r="I357" s="215">
        <f t="shared" si="63"/>
        <v>2700000</v>
      </c>
      <c r="J357" s="216">
        <f t="shared" si="64"/>
        <v>2700000</v>
      </c>
      <c r="K357" s="218">
        <v>2700000</v>
      </c>
      <c r="L357" s="216">
        <v>0</v>
      </c>
      <c r="M357" s="218">
        <v>0</v>
      </c>
      <c r="N357" s="217">
        <v>0</v>
      </c>
      <c r="O357" s="216">
        <f t="shared" si="65"/>
        <v>0</v>
      </c>
      <c r="P357" s="215">
        <v>0</v>
      </c>
      <c r="Q357" s="215">
        <v>0</v>
      </c>
      <c r="R357" s="215">
        <v>0</v>
      </c>
      <c r="S357" s="218">
        <v>0</v>
      </c>
      <c r="T357" s="216">
        <f t="shared" si="66"/>
        <v>0</v>
      </c>
      <c r="U357" s="242">
        <v>0</v>
      </c>
      <c r="V357" s="242">
        <v>0</v>
      </c>
      <c r="W357" s="242">
        <v>0</v>
      </c>
      <c r="X357" s="242">
        <v>0</v>
      </c>
      <c r="Y357" s="219">
        <f t="shared" si="67"/>
        <v>0</v>
      </c>
      <c r="Z357" s="219">
        <v>0</v>
      </c>
      <c r="AA357" s="219">
        <v>0</v>
      </c>
      <c r="AB357" s="219">
        <v>0</v>
      </c>
      <c r="AC357" s="219">
        <v>0</v>
      </c>
      <c r="AD357" s="219">
        <v>0</v>
      </c>
      <c r="AE357" s="219">
        <v>0</v>
      </c>
      <c r="AF357" s="218">
        <v>0</v>
      </c>
      <c r="AG357" s="220">
        <f t="shared" si="68"/>
        <v>2700000</v>
      </c>
      <c r="AH357" s="215">
        <f t="shared" si="69"/>
        <v>2700000</v>
      </c>
      <c r="AI357" s="219">
        <f t="shared" si="70"/>
        <v>2700000</v>
      </c>
      <c r="AJ357" s="243">
        <v>2700000</v>
      </c>
      <c r="AK357" s="218">
        <v>0</v>
      </c>
      <c r="AL357" s="218">
        <v>0</v>
      </c>
      <c r="AM357" s="218">
        <v>0</v>
      </c>
      <c r="AN357" s="219">
        <f t="shared" si="71"/>
        <v>0</v>
      </c>
      <c r="AO357" s="218">
        <v>0</v>
      </c>
      <c r="AP357" s="218">
        <v>0</v>
      </c>
      <c r="AQ357" s="218">
        <v>0</v>
      </c>
      <c r="AR357" s="218">
        <v>0</v>
      </c>
      <c r="AS357" s="219">
        <f t="shared" si="72"/>
        <v>0</v>
      </c>
      <c r="AT357" s="242">
        <v>0</v>
      </c>
      <c r="AU357" s="218">
        <v>0</v>
      </c>
      <c r="AV357" s="218">
        <v>0</v>
      </c>
      <c r="AW357" s="218">
        <v>0</v>
      </c>
      <c r="AX357" s="219">
        <f t="shared" si="73"/>
        <v>0</v>
      </c>
      <c r="AY357" s="218">
        <v>0</v>
      </c>
      <c r="AZ357" s="218">
        <v>0</v>
      </c>
      <c r="BA357" s="218">
        <v>0</v>
      </c>
      <c r="BB357" s="218">
        <v>0</v>
      </c>
      <c r="BC357" s="218">
        <v>0</v>
      </c>
      <c r="BD357" s="218">
        <v>0</v>
      </c>
      <c r="BE357" s="218">
        <v>0</v>
      </c>
    </row>
    <row r="358" ht="20.1" customHeight="1" spans="1:57">
      <c r="A358" s="211">
        <v>351</v>
      </c>
      <c r="B358" s="224" t="s">
        <v>48</v>
      </c>
      <c r="C358" s="224" t="s">
        <v>49</v>
      </c>
      <c r="D358" s="213">
        <v>2015</v>
      </c>
      <c r="E358" s="213" t="s">
        <v>417</v>
      </c>
      <c r="F358" s="212" t="s">
        <v>51</v>
      </c>
      <c r="G358" s="212" t="s">
        <v>52</v>
      </c>
      <c r="H358" s="214">
        <f t="shared" si="62"/>
        <v>600000</v>
      </c>
      <c r="I358" s="215">
        <f t="shared" si="63"/>
        <v>600000</v>
      </c>
      <c r="J358" s="216">
        <f t="shared" si="64"/>
        <v>600000</v>
      </c>
      <c r="K358" s="218">
        <v>600000</v>
      </c>
      <c r="L358" s="216">
        <v>0</v>
      </c>
      <c r="M358" s="218">
        <v>0</v>
      </c>
      <c r="N358" s="217">
        <v>0</v>
      </c>
      <c r="O358" s="216">
        <f t="shared" si="65"/>
        <v>0</v>
      </c>
      <c r="P358" s="215">
        <v>0</v>
      </c>
      <c r="Q358" s="215">
        <v>0</v>
      </c>
      <c r="R358" s="215">
        <v>0</v>
      </c>
      <c r="S358" s="218">
        <v>0</v>
      </c>
      <c r="T358" s="216">
        <f t="shared" si="66"/>
        <v>0</v>
      </c>
      <c r="U358" s="242">
        <v>0</v>
      </c>
      <c r="V358" s="242">
        <v>0</v>
      </c>
      <c r="W358" s="242">
        <v>0</v>
      </c>
      <c r="X358" s="242">
        <v>0</v>
      </c>
      <c r="Y358" s="219">
        <f t="shared" si="67"/>
        <v>0</v>
      </c>
      <c r="Z358" s="219">
        <v>0</v>
      </c>
      <c r="AA358" s="219">
        <v>0</v>
      </c>
      <c r="AB358" s="219">
        <v>0</v>
      </c>
      <c r="AC358" s="219">
        <v>0</v>
      </c>
      <c r="AD358" s="219">
        <v>0</v>
      </c>
      <c r="AE358" s="219">
        <v>0</v>
      </c>
      <c r="AF358" s="218">
        <v>0</v>
      </c>
      <c r="AG358" s="220">
        <f t="shared" si="68"/>
        <v>600000</v>
      </c>
      <c r="AH358" s="215">
        <f t="shared" si="69"/>
        <v>600000</v>
      </c>
      <c r="AI358" s="219">
        <f t="shared" si="70"/>
        <v>600000</v>
      </c>
      <c r="AJ358" s="243">
        <v>600000</v>
      </c>
      <c r="AK358" s="218">
        <v>0</v>
      </c>
      <c r="AL358" s="218">
        <v>0</v>
      </c>
      <c r="AM358" s="218">
        <v>0</v>
      </c>
      <c r="AN358" s="219">
        <f t="shared" si="71"/>
        <v>0</v>
      </c>
      <c r="AO358" s="218">
        <v>0</v>
      </c>
      <c r="AP358" s="218">
        <v>0</v>
      </c>
      <c r="AQ358" s="218">
        <v>0</v>
      </c>
      <c r="AR358" s="218">
        <v>0</v>
      </c>
      <c r="AS358" s="219">
        <f t="shared" si="72"/>
        <v>0</v>
      </c>
      <c r="AT358" s="242">
        <v>0</v>
      </c>
      <c r="AU358" s="218">
        <v>0</v>
      </c>
      <c r="AV358" s="218">
        <v>0</v>
      </c>
      <c r="AW358" s="218">
        <v>0</v>
      </c>
      <c r="AX358" s="219">
        <f t="shared" si="73"/>
        <v>0</v>
      </c>
      <c r="AY358" s="218">
        <v>0</v>
      </c>
      <c r="AZ358" s="218">
        <v>0</v>
      </c>
      <c r="BA358" s="218">
        <v>0</v>
      </c>
      <c r="BB358" s="218">
        <v>0</v>
      </c>
      <c r="BC358" s="218">
        <v>0</v>
      </c>
      <c r="BD358" s="218">
        <v>0</v>
      </c>
      <c r="BE358" s="218">
        <v>0</v>
      </c>
    </row>
    <row r="359" ht="20.1" customHeight="1" spans="1:57">
      <c r="A359" s="211">
        <v>352</v>
      </c>
      <c r="B359" s="224" t="s">
        <v>48</v>
      </c>
      <c r="C359" s="224" t="s">
        <v>49</v>
      </c>
      <c r="D359" s="213">
        <v>2015</v>
      </c>
      <c r="E359" s="213" t="s">
        <v>418</v>
      </c>
      <c r="F359" s="212" t="s">
        <v>51</v>
      </c>
      <c r="G359" s="212" t="s">
        <v>52</v>
      </c>
      <c r="H359" s="214">
        <f t="shared" si="62"/>
        <v>2950000</v>
      </c>
      <c r="I359" s="215">
        <f t="shared" si="63"/>
        <v>2950000</v>
      </c>
      <c r="J359" s="216">
        <f t="shared" si="64"/>
        <v>2950000</v>
      </c>
      <c r="K359" s="218">
        <v>2950000</v>
      </c>
      <c r="L359" s="216">
        <v>0</v>
      </c>
      <c r="M359" s="218">
        <v>0</v>
      </c>
      <c r="N359" s="217">
        <v>0</v>
      </c>
      <c r="O359" s="216">
        <f t="shared" si="65"/>
        <v>0</v>
      </c>
      <c r="P359" s="215">
        <v>0</v>
      </c>
      <c r="Q359" s="215">
        <v>0</v>
      </c>
      <c r="R359" s="215">
        <v>0</v>
      </c>
      <c r="S359" s="218">
        <v>0</v>
      </c>
      <c r="T359" s="216">
        <f t="shared" si="66"/>
        <v>0</v>
      </c>
      <c r="U359" s="242">
        <v>0</v>
      </c>
      <c r="V359" s="242">
        <v>0</v>
      </c>
      <c r="W359" s="242">
        <v>0</v>
      </c>
      <c r="X359" s="242">
        <v>0</v>
      </c>
      <c r="Y359" s="219">
        <f t="shared" si="67"/>
        <v>0</v>
      </c>
      <c r="Z359" s="219">
        <v>0</v>
      </c>
      <c r="AA359" s="219">
        <v>0</v>
      </c>
      <c r="AB359" s="219">
        <v>0</v>
      </c>
      <c r="AC359" s="219">
        <v>0</v>
      </c>
      <c r="AD359" s="219">
        <v>0</v>
      </c>
      <c r="AE359" s="219">
        <v>0</v>
      </c>
      <c r="AF359" s="218">
        <v>0</v>
      </c>
      <c r="AG359" s="220">
        <f t="shared" si="68"/>
        <v>2950000</v>
      </c>
      <c r="AH359" s="215">
        <f t="shared" si="69"/>
        <v>2950000</v>
      </c>
      <c r="AI359" s="219">
        <f t="shared" si="70"/>
        <v>2950000</v>
      </c>
      <c r="AJ359" s="243">
        <v>2950000</v>
      </c>
      <c r="AK359" s="218">
        <v>0</v>
      </c>
      <c r="AL359" s="218">
        <v>0</v>
      </c>
      <c r="AM359" s="218">
        <v>0</v>
      </c>
      <c r="AN359" s="219">
        <f t="shared" si="71"/>
        <v>0</v>
      </c>
      <c r="AO359" s="218">
        <v>0</v>
      </c>
      <c r="AP359" s="218">
        <v>0</v>
      </c>
      <c r="AQ359" s="218">
        <v>0</v>
      </c>
      <c r="AR359" s="218">
        <v>0</v>
      </c>
      <c r="AS359" s="219">
        <f t="shared" si="72"/>
        <v>0</v>
      </c>
      <c r="AT359" s="242">
        <v>0</v>
      </c>
      <c r="AU359" s="218">
        <v>0</v>
      </c>
      <c r="AV359" s="218">
        <v>0</v>
      </c>
      <c r="AW359" s="218">
        <v>0</v>
      </c>
      <c r="AX359" s="219">
        <f t="shared" si="73"/>
        <v>0</v>
      </c>
      <c r="AY359" s="218">
        <v>0</v>
      </c>
      <c r="AZ359" s="218">
        <v>0</v>
      </c>
      <c r="BA359" s="218">
        <v>0</v>
      </c>
      <c r="BB359" s="218">
        <v>0</v>
      </c>
      <c r="BC359" s="218">
        <v>0</v>
      </c>
      <c r="BD359" s="218">
        <v>0</v>
      </c>
      <c r="BE359" s="218">
        <v>0</v>
      </c>
    </row>
    <row r="360" ht="20.1" customHeight="1" spans="1:57">
      <c r="A360" s="211">
        <v>353</v>
      </c>
      <c r="B360" s="224" t="s">
        <v>48</v>
      </c>
      <c r="C360" s="224" t="s">
        <v>49</v>
      </c>
      <c r="D360" s="213">
        <v>2015</v>
      </c>
      <c r="E360" s="213" t="s">
        <v>419</v>
      </c>
      <c r="F360" s="212" t="s">
        <v>51</v>
      </c>
      <c r="G360" s="212" t="s">
        <v>52</v>
      </c>
      <c r="H360" s="214">
        <f t="shared" si="62"/>
        <v>800000</v>
      </c>
      <c r="I360" s="215">
        <f t="shared" si="63"/>
        <v>800000</v>
      </c>
      <c r="J360" s="216">
        <f t="shared" si="64"/>
        <v>800000</v>
      </c>
      <c r="K360" s="218">
        <v>800000</v>
      </c>
      <c r="L360" s="216">
        <v>0</v>
      </c>
      <c r="M360" s="218">
        <v>0</v>
      </c>
      <c r="N360" s="217">
        <v>0</v>
      </c>
      <c r="O360" s="216">
        <f t="shared" si="65"/>
        <v>0</v>
      </c>
      <c r="P360" s="215">
        <v>0</v>
      </c>
      <c r="Q360" s="215">
        <v>0</v>
      </c>
      <c r="R360" s="215">
        <v>0</v>
      </c>
      <c r="S360" s="218">
        <v>0</v>
      </c>
      <c r="T360" s="216">
        <f t="shared" si="66"/>
        <v>0</v>
      </c>
      <c r="U360" s="242">
        <v>0</v>
      </c>
      <c r="V360" s="242">
        <v>0</v>
      </c>
      <c r="W360" s="242">
        <v>0</v>
      </c>
      <c r="X360" s="242">
        <v>0</v>
      </c>
      <c r="Y360" s="219">
        <f t="shared" si="67"/>
        <v>0</v>
      </c>
      <c r="Z360" s="219">
        <v>0</v>
      </c>
      <c r="AA360" s="219">
        <v>0</v>
      </c>
      <c r="AB360" s="219">
        <v>0</v>
      </c>
      <c r="AC360" s="219">
        <v>0</v>
      </c>
      <c r="AD360" s="219">
        <v>0</v>
      </c>
      <c r="AE360" s="219">
        <v>0</v>
      </c>
      <c r="AF360" s="218">
        <v>0</v>
      </c>
      <c r="AG360" s="220">
        <f t="shared" si="68"/>
        <v>800000</v>
      </c>
      <c r="AH360" s="215">
        <f t="shared" si="69"/>
        <v>800000</v>
      </c>
      <c r="AI360" s="219">
        <f t="shared" si="70"/>
        <v>800000</v>
      </c>
      <c r="AJ360" s="243">
        <v>800000</v>
      </c>
      <c r="AK360" s="218">
        <v>0</v>
      </c>
      <c r="AL360" s="218">
        <v>0</v>
      </c>
      <c r="AM360" s="218">
        <v>0</v>
      </c>
      <c r="AN360" s="219">
        <f t="shared" si="71"/>
        <v>0</v>
      </c>
      <c r="AO360" s="218">
        <v>0</v>
      </c>
      <c r="AP360" s="218">
        <v>0</v>
      </c>
      <c r="AQ360" s="218">
        <v>0</v>
      </c>
      <c r="AR360" s="218">
        <v>0</v>
      </c>
      <c r="AS360" s="219">
        <f t="shared" si="72"/>
        <v>0</v>
      </c>
      <c r="AT360" s="242">
        <v>0</v>
      </c>
      <c r="AU360" s="218">
        <v>0</v>
      </c>
      <c r="AV360" s="218">
        <v>0</v>
      </c>
      <c r="AW360" s="218">
        <v>0</v>
      </c>
      <c r="AX360" s="219">
        <f t="shared" si="73"/>
        <v>0</v>
      </c>
      <c r="AY360" s="218">
        <v>0</v>
      </c>
      <c r="AZ360" s="218">
        <v>0</v>
      </c>
      <c r="BA360" s="218">
        <v>0</v>
      </c>
      <c r="BB360" s="218">
        <v>0</v>
      </c>
      <c r="BC360" s="218">
        <v>0</v>
      </c>
      <c r="BD360" s="218">
        <v>0</v>
      </c>
      <c r="BE360" s="218">
        <v>0</v>
      </c>
    </row>
    <row r="361" ht="20.1" customHeight="1" spans="1:57">
      <c r="A361" s="211">
        <v>354</v>
      </c>
      <c r="B361" s="224" t="s">
        <v>48</v>
      </c>
      <c r="C361" s="224" t="s">
        <v>49</v>
      </c>
      <c r="D361" s="213">
        <v>2015</v>
      </c>
      <c r="E361" s="213" t="s">
        <v>420</v>
      </c>
      <c r="F361" s="212" t="s">
        <v>51</v>
      </c>
      <c r="G361" s="212" t="s">
        <v>52</v>
      </c>
      <c r="H361" s="214">
        <f t="shared" si="62"/>
        <v>500000</v>
      </c>
      <c r="I361" s="215">
        <f t="shared" si="63"/>
        <v>500000</v>
      </c>
      <c r="J361" s="216">
        <f t="shared" si="64"/>
        <v>500000</v>
      </c>
      <c r="K361" s="218">
        <v>500000</v>
      </c>
      <c r="L361" s="216">
        <v>0</v>
      </c>
      <c r="M361" s="218">
        <v>0</v>
      </c>
      <c r="N361" s="217">
        <v>0</v>
      </c>
      <c r="O361" s="216">
        <f t="shared" si="65"/>
        <v>0</v>
      </c>
      <c r="P361" s="215">
        <v>0</v>
      </c>
      <c r="Q361" s="215">
        <v>0</v>
      </c>
      <c r="R361" s="215">
        <v>0</v>
      </c>
      <c r="S361" s="218">
        <v>0</v>
      </c>
      <c r="T361" s="216">
        <f t="shared" si="66"/>
        <v>0</v>
      </c>
      <c r="U361" s="242">
        <v>0</v>
      </c>
      <c r="V361" s="242">
        <v>0</v>
      </c>
      <c r="W361" s="242">
        <v>0</v>
      </c>
      <c r="X361" s="242">
        <v>0</v>
      </c>
      <c r="Y361" s="219">
        <f t="shared" si="67"/>
        <v>0</v>
      </c>
      <c r="Z361" s="219">
        <v>0</v>
      </c>
      <c r="AA361" s="219">
        <v>0</v>
      </c>
      <c r="AB361" s="219">
        <v>0</v>
      </c>
      <c r="AC361" s="219">
        <v>0</v>
      </c>
      <c r="AD361" s="219">
        <v>0</v>
      </c>
      <c r="AE361" s="219">
        <v>0</v>
      </c>
      <c r="AF361" s="218">
        <v>0</v>
      </c>
      <c r="AG361" s="220">
        <f t="shared" si="68"/>
        <v>500000</v>
      </c>
      <c r="AH361" s="215">
        <f t="shared" si="69"/>
        <v>500000</v>
      </c>
      <c r="AI361" s="219">
        <f t="shared" si="70"/>
        <v>500000</v>
      </c>
      <c r="AJ361" s="243">
        <v>500000</v>
      </c>
      <c r="AK361" s="218">
        <v>0</v>
      </c>
      <c r="AL361" s="218">
        <v>0</v>
      </c>
      <c r="AM361" s="218">
        <v>0</v>
      </c>
      <c r="AN361" s="219">
        <f t="shared" si="71"/>
        <v>0</v>
      </c>
      <c r="AO361" s="218">
        <v>0</v>
      </c>
      <c r="AP361" s="218">
        <v>0</v>
      </c>
      <c r="AQ361" s="218">
        <v>0</v>
      </c>
      <c r="AR361" s="218">
        <v>0</v>
      </c>
      <c r="AS361" s="219">
        <f t="shared" si="72"/>
        <v>0</v>
      </c>
      <c r="AT361" s="242">
        <v>0</v>
      </c>
      <c r="AU361" s="218">
        <v>0</v>
      </c>
      <c r="AV361" s="218">
        <v>0</v>
      </c>
      <c r="AW361" s="218">
        <v>0</v>
      </c>
      <c r="AX361" s="219">
        <f t="shared" si="73"/>
        <v>0</v>
      </c>
      <c r="AY361" s="218">
        <v>0</v>
      </c>
      <c r="AZ361" s="218">
        <v>0</v>
      </c>
      <c r="BA361" s="218">
        <v>0</v>
      </c>
      <c r="BB361" s="218">
        <v>0</v>
      </c>
      <c r="BC361" s="218">
        <v>0</v>
      </c>
      <c r="BD361" s="218">
        <v>0</v>
      </c>
      <c r="BE361" s="218">
        <v>0</v>
      </c>
    </row>
    <row r="362" ht="20.1" customHeight="1" spans="1:57">
      <c r="A362" s="211">
        <v>355</v>
      </c>
      <c r="B362" s="224" t="s">
        <v>48</v>
      </c>
      <c r="C362" s="224" t="s">
        <v>49</v>
      </c>
      <c r="D362" s="213">
        <v>2018</v>
      </c>
      <c r="E362" s="213" t="s">
        <v>421</v>
      </c>
      <c r="F362" s="212" t="s">
        <v>51</v>
      </c>
      <c r="G362" s="212" t="s">
        <v>52</v>
      </c>
      <c r="H362" s="214">
        <f t="shared" si="62"/>
        <v>13200000</v>
      </c>
      <c r="I362" s="215">
        <f t="shared" si="63"/>
        <v>13200000</v>
      </c>
      <c r="J362" s="216">
        <f t="shared" si="64"/>
        <v>0</v>
      </c>
      <c r="K362" s="217">
        <v>0</v>
      </c>
      <c r="L362" s="216">
        <v>0</v>
      </c>
      <c r="M362" s="218">
        <v>0</v>
      </c>
      <c r="N362" s="217">
        <v>0</v>
      </c>
      <c r="O362" s="216">
        <f t="shared" si="65"/>
        <v>13200000</v>
      </c>
      <c r="P362" s="218">
        <v>13200000</v>
      </c>
      <c r="Q362" s="215">
        <v>0</v>
      </c>
      <c r="R362" s="215">
        <v>0</v>
      </c>
      <c r="S362" s="218">
        <v>0</v>
      </c>
      <c r="T362" s="216">
        <f t="shared" si="66"/>
        <v>0</v>
      </c>
      <c r="U362" s="242">
        <v>0</v>
      </c>
      <c r="V362" s="242">
        <v>0</v>
      </c>
      <c r="W362" s="242">
        <v>0</v>
      </c>
      <c r="X362" s="242">
        <v>0</v>
      </c>
      <c r="Y362" s="219">
        <f t="shared" si="67"/>
        <v>0</v>
      </c>
      <c r="Z362" s="219">
        <v>0</v>
      </c>
      <c r="AA362" s="219">
        <v>0</v>
      </c>
      <c r="AB362" s="219">
        <v>0</v>
      </c>
      <c r="AC362" s="219">
        <v>0</v>
      </c>
      <c r="AD362" s="219">
        <v>0</v>
      </c>
      <c r="AE362" s="219">
        <v>0</v>
      </c>
      <c r="AF362" s="218">
        <v>0</v>
      </c>
      <c r="AG362" s="220">
        <f t="shared" si="68"/>
        <v>13200000</v>
      </c>
      <c r="AH362" s="215">
        <f t="shared" si="69"/>
        <v>13200000</v>
      </c>
      <c r="AI362" s="219">
        <f t="shared" si="70"/>
        <v>0</v>
      </c>
      <c r="AJ362" s="243">
        <v>0</v>
      </c>
      <c r="AK362" s="218">
        <v>0</v>
      </c>
      <c r="AL362" s="218">
        <v>0</v>
      </c>
      <c r="AM362" s="218">
        <v>0</v>
      </c>
      <c r="AN362" s="219">
        <f t="shared" si="71"/>
        <v>13200000</v>
      </c>
      <c r="AO362" s="218">
        <v>13200000</v>
      </c>
      <c r="AP362" s="218">
        <v>0</v>
      </c>
      <c r="AQ362" s="218">
        <v>0</v>
      </c>
      <c r="AR362" s="218">
        <v>0</v>
      </c>
      <c r="AS362" s="219">
        <f t="shared" si="72"/>
        <v>0</v>
      </c>
      <c r="AT362" s="242">
        <v>0</v>
      </c>
      <c r="AU362" s="218">
        <v>0</v>
      </c>
      <c r="AV362" s="218">
        <v>0</v>
      </c>
      <c r="AW362" s="218">
        <v>0</v>
      </c>
      <c r="AX362" s="219">
        <f t="shared" si="73"/>
        <v>0</v>
      </c>
      <c r="AY362" s="218">
        <v>0</v>
      </c>
      <c r="AZ362" s="218">
        <v>0</v>
      </c>
      <c r="BA362" s="218">
        <v>0</v>
      </c>
      <c r="BB362" s="218">
        <v>0</v>
      </c>
      <c r="BC362" s="218">
        <v>0</v>
      </c>
      <c r="BD362" s="218">
        <v>0</v>
      </c>
      <c r="BE362" s="218">
        <v>0</v>
      </c>
    </row>
    <row r="363" ht="20.1" customHeight="1" spans="1:57">
      <c r="A363" s="211">
        <v>356</v>
      </c>
      <c r="B363" s="224" t="s">
        <v>48</v>
      </c>
      <c r="C363" s="224" t="s">
        <v>49</v>
      </c>
      <c r="D363" s="213">
        <v>2013</v>
      </c>
      <c r="E363" s="213" t="s">
        <v>422</v>
      </c>
      <c r="F363" s="212" t="s">
        <v>51</v>
      </c>
      <c r="G363" s="212" t="s">
        <v>52</v>
      </c>
      <c r="H363" s="214">
        <f t="shared" si="62"/>
        <v>500000</v>
      </c>
      <c r="I363" s="215">
        <f t="shared" si="63"/>
        <v>500000</v>
      </c>
      <c r="J363" s="216">
        <f t="shared" si="64"/>
        <v>0</v>
      </c>
      <c r="K363" s="217">
        <v>0</v>
      </c>
      <c r="L363" s="216">
        <v>0</v>
      </c>
      <c r="M363" s="218">
        <v>0</v>
      </c>
      <c r="N363" s="217">
        <v>0</v>
      </c>
      <c r="O363" s="216">
        <f t="shared" si="65"/>
        <v>0</v>
      </c>
      <c r="P363" s="215">
        <v>0</v>
      </c>
      <c r="Q363" s="215">
        <v>0</v>
      </c>
      <c r="R363" s="215">
        <v>0</v>
      </c>
      <c r="S363" s="218">
        <v>0</v>
      </c>
      <c r="T363" s="216">
        <f t="shared" si="66"/>
        <v>0</v>
      </c>
      <c r="U363" s="242">
        <v>0</v>
      </c>
      <c r="V363" s="242">
        <v>0</v>
      </c>
      <c r="W363" s="242">
        <v>0</v>
      </c>
      <c r="X363" s="242">
        <v>0</v>
      </c>
      <c r="Y363" s="219">
        <f t="shared" si="67"/>
        <v>500000</v>
      </c>
      <c r="Z363" s="261">
        <v>500000</v>
      </c>
      <c r="AA363" s="219">
        <v>0</v>
      </c>
      <c r="AB363" s="219">
        <v>0</v>
      </c>
      <c r="AC363" s="219">
        <v>0</v>
      </c>
      <c r="AD363" s="219">
        <v>0</v>
      </c>
      <c r="AE363" s="219">
        <v>0</v>
      </c>
      <c r="AF363" s="218">
        <v>0</v>
      </c>
      <c r="AG363" s="220">
        <f t="shared" si="68"/>
        <v>500000</v>
      </c>
      <c r="AH363" s="215">
        <f t="shared" si="69"/>
        <v>500000</v>
      </c>
      <c r="AI363" s="219">
        <f t="shared" si="70"/>
        <v>0</v>
      </c>
      <c r="AJ363" s="243">
        <v>0</v>
      </c>
      <c r="AK363" s="218">
        <v>0</v>
      </c>
      <c r="AL363" s="218">
        <v>0</v>
      </c>
      <c r="AM363" s="218">
        <v>0</v>
      </c>
      <c r="AN363" s="219">
        <f t="shared" si="71"/>
        <v>0</v>
      </c>
      <c r="AO363" s="218">
        <v>0</v>
      </c>
      <c r="AP363" s="218">
        <v>0</v>
      </c>
      <c r="AQ363" s="218">
        <v>0</v>
      </c>
      <c r="AR363" s="218">
        <v>0</v>
      </c>
      <c r="AS363" s="219">
        <f t="shared" si="72"/>
        <v>0</v>
      </c>
      <c r="AT363" s="242">
        <v>0</v>
      </c>
      <c r="AU363" s="218">
        <v>0</v>
      </c>
      <c r="AV363" s="218">
        <v>0</v>
      </c>
      <c r="AW363" s="218">
        <v>0</v>
      </c>
      <c r="AX363" s="219">
        <f t="shared" si="73"/>
        <v>500000</v>
      </c>
      <c r="AY363" s="261">
        <v>500000</v>
      </c>
      <c r="AZ363" s="218">
        <v>0</v>
      </c>
      <c r="BA363" s="218">
        <v>0</v>
      </c>
      <c r="BB363" s="218">
        <v>0</v>
      </c>
      <c r="BC363" s="218">
        <v>0</v>
      </c>
      <c r="BD363" s="218">
        <v>0</v>
      </c>
      <c r="BE363" s="218">
        <v>0</v>
      </c>
    </row>
    <row r="364" ht="20.1" customHeight="1" spans="1:57">
      <c r="A364" s="211">
        <v>357</v>
      </c>
      <c r="B364" s="224" t="s">
        <v>48</v>
      </c>
      <c r="C364" s="224" t="s">
        <v>49</v>
      </c>
      <c r="D364" s="213">
        <v>2014</v>
      </c>
      <c r="E364" s="213" t="s">
        <v>423</v>
      </c>
      <c r="F364" s="212" t="s">
        <v>51</v>
      </c>
      <c r="G364" s="212" t="s">
        <v>52</v>
      </c>
      <c r="H364" s="214">
        <f t="shared" si="62"/>
        <v>3900000</v>
      </c>
      <c r="I364" s="215">
        <f t="shared" si="63"/>
        <v>3900000</v>
      </c>
      <c r="J364" s="216">
        <f t="shared" si="64"/>
        <v>0</v>
      </c>
      <c r="K364" s="217">
        <v>0</v>
      </c>
      <c r="L364" s="216">
        <v>0</v>
      </c>
      <c r="M364" s="218">
        <v>0</v>
      </c>
      <c r="N364" s="217">
        <v>0</v>
      </c>
      <c r="O364" s="216">
        <f t="shared" si="65"/>
        <v>0</v>
      </c>
      <c r="P364" s="215">
        <v>0</v>
      </c>
      <c r="Q364" s="215">
        <v>0</v>
      </c>
      <c r="R364" s="215">
        <v>0</v>
      </c>
      <c r="S364" s="218">
        <v>0</v>
      </c>
      <c r="T364" s="216">
        <f t="shared" si="66"/>
        <v>0</v>
      </c>
      <c r="U364" s="242">
        <v>0</v>
      </c>
      <c r="V364" s="242">
        <v>0</v>
      </c>
      <c r="W364" s="242">
        <v>0</v>
      </c>
      <c r="X364" s="242">
        <v>0</v>
      </c>
      <c r="Y364" s="219">
        <f t="shared" si="67"/>
        <v>3900000</v>
      </c>
      <c r="Z364" s="219">
        <v>3900000</v>
      </c>
      <c r="AA364" s="219">
        <v>0</v>
      </c>
      <c r="AB364" s="219">
        <v>0</v>
      </c>
      <c r="AC364" s="219">
        <v>0</v>
      </c>
      <c r="AD364" s="219">
        <v>0</v>
      </c>
      <c r="AE364" s="219">
        <v>0</v>
      </c>
      <c r="AF364" s="218">
        <v>0</v>
      </c>
      <c r="AG364" s="220">
        <f t="shared" si="68"/>
        <v>3900000</v>
      </c>
      <c r="AH364" s="215">
        <f t="shared" si="69"/>
        <v>3900000</v>
      </c>
      <c r="AI364" s="219">
        <f t="shared" si="70"/>
        <v>0</v>
      </c>
      <c r="AJ364" s="243">
        <v>0</v>
      </c>
      <c r="AK364" s="218">
        <v>0</v>
      </c>
      <c r="AL364" s="218">
        <v>0</v>
      </c>
      <c r="AM364" s="218">
        <v>0</v>
      </c>
      <c r="AN364" s="219">
        <f t="shared" si="71"/>
        <v>0</v>
      </c>
      <c r="AO364" s="218">
        <v>0</v>
      </c>
      <c r="AP364" s="218">
        <v>0</v>
      </c>
      <c r="AQ364" s="218">
        <v>0</v>
      </c>
      <c r="AR364" s="218">
        <v>0</v>
      </c>
      <c r="AS364" s="219">
        <f t="shared" si="72"/>
        <v>0</v>
      </c>
      <c r="AT364" s="242">
        <v>0</v>
      </c>
      <c r="AU364" s="218">
        <v>0</v>
      </c>
      <c r="AV364" s="218">
        <v>0</v>
      </c>
      <c r="AW364" s="218">
        <v>0</v>
      </c>
      <c r="AX364" s="219">
        <f t="shared" si="73"/>
        <v>3900000</v>
      </c>
      <c r="AY364" s="261">
        <v>3900000</v>
      </c>
      <c r="AZ364" s="218">
        <v>0</v>
      </c>
      <c r="BA364" s="218">
        <v>0</v>
      </c>
      <c r="BB364" s="218">
        <v>0</v>
      </c>
      <c r="BC364" s="218">
        <v>0</v>
      </c>
      <c r="BD364" s="218">
        <v>0</v>
      </c>
      <c r="BE364" s="218">
        <v>0</v>
      </c>
    </row>
    <row r="365" ht="20.1" customHeight="1" spans="1:57">
      <c r="A365" s="211">
        <v>358</v>
      </c>
      <c r="B365" s="224" t="s">
        <v>48</v>
      </c>
      <c r="C365" s="224" t="s">
        <v>49</v>
      </c>
      <c r="D365" s="213">
        <v>2014</v>
      </c>
      <c r="E365" s="213" t="s">
        <v>424</v>
      </c>
      <c r="F365" s="212" t="s">
        <v>51</v>
      </c>
      <c r="G365" s="212" t="s">
        <v>52</v>
      </c>
      <c r="H365" s="214">
        <f t="shared" si="62"/>
        <v>14944000</v>
      </c>
      <c r="I365" s="215">
        <f t="shared" si="63"/>
        <v>14944000</v>
      </c>
      <c r="J365" s="216">
        <f t="shared" si="64"/>
        <v>0</v>
      </c>
      <c r="K365" s="217">
        <v>0</v>
      </c>
      <c r="L365" s="216">
        <v>0</v>
      </c>
      <c r="M365" s="218">
        <v>0</v>
      </c>
      <c r="N365" s="217">
        <v>0</v>
      </c>
      <c r="O365" s="216">
        <f t="shared" si="65"/>
        <v>0</v>
      </c>
      <c r="P365" s="215">
        <v>0</v>
      </c>
      <c r="Q365" s="215">
        <v>0</v>
      </c>
      <c r="R365" s="215">
        <v>0</v>
      </c>
      <c r="S365" s="218">
        <v>0</v>
      </c>
      <c r="T365" s="216">
        <f t="shared" si="66"/>
        <v>0</v>
      </c>
      <c r="U365" s="242">
        <v>0</v>
      </c>
      <c r="V365" s="242">
        <v>0</v>
      </c>
      <c r="W365" s="242">
        <v>0</v>
      </c>
      <c r="X365" s="242">
        <v>0</v>
      </c>
      <c r="Y365" s="219">
        <f t="shared" si="67"/>
        <v>14944000</v>
      </c>
      <c r="Z365" s="219">
        <v>14944000</v>
      </c>
      <c r="AA365" s="219">
        <v>0</v>
      </c>
      <c r="AB365" s="219">
        <v>0</v>
      </c>
      <c r="AC365" s="219">
        <v>0</v>
      </c>
      <c r="AD365" s="219">
        <v>0</v>
      </c>
      <c r="AE365" s="219">
        <v>0</v>
      </c>
      <c r="AF365" s="218">
        <v>0</v>
      </c>
      <c r="AG365" s="220">
        <f t="shared" si="68"/>
        <v>14944000</v>
      </c>
      <c r="AH365" s="215">
        <f t="shared" si="69"/>
        <v>14944000</v>
      </c>
      <c r="AI365" s="219">
        <f t="shared" si="70"/>
        <v>0</v>
      </c>
      <c r="AJ365" s="243">
        <v>0</v>
      </c>
      <c r="AK365" s="218">
        <v>0</v>
      </c>
      <c r="AL365" s="218">
        <v>0</v>
      </c>
      <c r="AM365" s="218">
        <v>0</v>
      </c>
      <c r="AN365" s="219">
        <f t="shared" si="71"/>
        <v>0</v>
      </c>
      <c r="AO365" s="218">
        <v>0</v>
      </c>
      <c r="AP365" s="218">
        <v>0</v>
      </c>
      <c r="AQ365" s="218">
        <v>0</v>
      </c>
      <c r="AR365" s="218">
        <v>0</v>
      </c>
      <c r="AS365" s="219">
        <f t="shared" si="72"/>
        <v>0</v>
      </c>
      <c r="AT365" s="242">
        <v>0</v>
      </c>
      <c r="AU365" s="218">
        <v>0</v>
      </c>
      <c r="AV365" s="218">
        <v>0</v>
      </c>
      <c r="AW365" s="218">
        <v>0</v>
      </c>
      <c r="AX365" s="219">
        <f t="shared" si="73"/>
        <v>14944000</v>
      </c>
      <c r="AY365" s="219">
        <v>14944000</v>
      </c>
      <c r="AZ365" s="218">
        <v>0</v>
      </c>
      <c r="BA365" s="218">
        <v>0</v>
      </c>
      <c r="BB365" s="218">
        <v>0</v>
      </c>
      <c r="BC365" s="218">
        <v>0</v>
      </c>
      <c r="BD365" s="218">
        <v>0</v>
      </c>
      <c r="BE365" s="218">
        <v>0</v>
      </c>
    </row>
    <row r="366" ht="20.1" customHeight="1" spans="1:57">
      <c r="A366" s="211">
        <v>359</v>
      </c>
      <c r="B366" s="224" t="s">
        <v>48</v>
      </c>
      <c r="C366" s="224" t="s">
        <v>49</v>
      </c>
      <c r="D366" s="213">
        <v>2014</v>
      </c>
      <c r="E366" s="213" t="s">
        <v>425</v>
      </c>
      <c r="F366" s="212" t="s">
        <v>51</v>
      </c>
      <c r="G366" s="212" t="s">
        <v>52</v>
      </c>
      <c r="H366" s="214">
        <f t="shared" si="62"/>
        <v>4000000</v>
      </c>
      <c r="I366" s="215">
        <f t="shared" si="63"/>
        <v>4000000</v>
      </c>
      <c r="J366" s="216">
        <f t="shared" si="64"/>
        <v>0</v>
      </c>
      <c r="K366" s="217">
        <v>0</v>
      </c>
      <c r="L366" s="216">
        <v>0</v>
      </c>
      <c r="M366" s="218">
        <v>0</v>
      </c>
      <c r="N366" s="217">
        <v>0</v>
      </c>
      <c r="O366" s="216">
        <f t="shared" si="65"/>
        <v>0</v>
      </c>
      <c r="P366" s="215">
        <v>0</v>
      </c>
      <c r="Q366" s="215">
        <v>0</v>
      </c>
      <c r="R366" s="215">
        <v>0</v>
      </c>
      <c r="S366" s="218">
        <v>0</v>
      </c>
      <c r="T366" s="216">
        <f t="shared" si="66"/>
        <v>0</v>
      </c>
      <c r="U366" s="242">
        <v>0</v>
      </c>
      <c r="V366" s="242">
        <v>0</v>
      </c>
      <c r="W366" s="242">
        <v>0</v>
      </c>
      <c r="X366" s="242">
        <v>0</v>
      </c>
      <c r="Y366" s="219">
        <f t="shared" si="67"/>
        <v>4000000</v>
      </c>
      <c r="Z366" s="219">
        <v>4000000</v>
      </c>
      <c r="AA366" s="219">
        <v>0</v>
      </c>
      <c r="AB366" s="219">
        <v>0</v>
      </c>
      <c r="AC366" s="219">
        <v>0</v>
      </c>
      <c r="AD366" s="219">
        <v>0</v>
      </c>
      <c r="AE366" s="219">
        <v>0</v>
      </c>
      <c r="AF366" s="218">
        <v>0</v>
      </c>
      <c r="AG366" s="220">
        <f t="shared" si="68"/>
        <v>4000000</v>
      </c>
      <c r="AH366" s="215">
        <f t="shared" si="69"/>
        <v>4000000</v>
      </c>
      <c r="AI366" s="219">
        <f t="shared" si="70"/>
        <v>0</v>
      </c>
      <c r="AJ366" s="243">
        <v>0</v>
      </c>
      <c r="AK366" s="218">
        <v>0</v>
      </c>
      <c r="AL366" s="218">
        <v>0</v>
      </c>
      <c r="AM366" s="218">
        <v>0</v>
      </c>
      <c r="AN366" s="219">
        <f t="shared" si="71"/>
        <v>0</v>
      </c>
      <c r="AO366" s="218">
        <v>0</v>
      </c>
      <c r="AP366" s="218">
        <v>0</v>
      </c>
      <c r="AQ366" s="218">
        <v>0</v>
      </c>
      <c r="AR366" s="218">
        <v>0</v>
      </c>
      <c r="AS366" s="219">
        <f t="shared" si="72"/>
        <v>0</v>
      </c>
      <c r="AT366" s="242">
        <v>0</v>
      </c>
      <c r="AU366" s="218">
        <v>0</v>
      </c>
      <c r="AV366" s="218">
        <v>0</v>
      </c>
      <c r="AW366" s="218">
        <v>0</v>
      </c>
      <c r="AX366" s="219">
        <f t="shared" si="73"/>
        <v>4000000</v>
      </c>
      <c r="AY366" s="261">
        <v>4000000</v>
      </c>
      <c r="AZ366" s="218">
        <v>0</v>
      </c>
      <c r="BA366" s="218">
        <v>0</v>
      </c>
      <c r="BB366" s="218">
        <v>0</v>
      </c>
      <c r="BC366" s="218">
        <v>0</v>
      </c>
      <c r="BD366" s="218">
        <v>0</v>
      </c>
      <c r="BE366" s="218">
        <v>0</v>
      </c>
    </row>
    <row r="367" ht="20.1" customHeight="1" spans="1:57">
      <c r="A367" s="211">
        <v>360</v>
      </c>
      <c r="B367" s="224" t="s">
        <v>48</v>
      </c>
      <c r="C367" s="224" t="s">
        <v>49</v>
      </c>
      <c r="D367" s="213">
        <v>2014</v>
      </c>
      <c r="E367" s="213" t="s">
        <v>426</v>
      </c>
      <c r="F367" s="212" t="s">
        <v>51</v>
      </c>
      <c r="G367" s="212" t="s">
        <v>52</v>
      </c>
      <c r="H367" s="214">
        <f t="shared" si="62"/>
        <v>9104000</v>
      </c>
      <c r="I367" s="215">
        <f t="shared" si="63"/>
        <v>9104000</v>
      </c>
      <c r="J367" s="216">
        <f t="shared" si="64"/>
        <v>0</v>
      </c>
      <c r="K367" s="217">
        <v>0</v>
      </c>
      <c r="L367" s="216">
        <v>0</v>
      </c>
      <c r="M367" s="218">
        <v>0</v>
      </c>
      <c r="N367" s="217">
        <v>0</v>
      </c>
      <c r="O367" s="216">
        <f t="shared" si="65"/>
        <v>0</v>
      </c>
      <c r="P367" s="215">
        <v>0</v>
      </c>
      <c r="Q367" s="215">
        <v>0</v>
      </c>
      <c r="R367" s="215">
        <v>0</v>
      </c>
      <c r="S367" s="218">
        <v>0</v>
      </c>
      <c r="T367" s="216">
        <f t="shared" si="66"/>
        <v>0</v>
      </c>
      <c r="U367" s="242">
        <v>0</v>
      </c>
      <c r="V367" s="242">
        <v>0</v>
      </c>
      <c r="W367" s="242">
        <v>0</v>
      </c>
      <c r="X367" s="242">
        <v>0</v>
      </c>
      <c r="Y367" s="219">
        <f t="shared" si="67"/>
        <v>9104000</v>
      </c>
      <c r="Z367" s="219">
        <v>9104000</v>
      </c>
      <c r="AA367" s="219">
        <v>0</v>
      </c>
      <c r="AB367" s="219">
        <v>0</v>
      </c>
      <c r="AC367" s="219">
        <v>0</v>
      </c>
      <c r="AD367" s="219">
        <v>0</v>
      </c>
      <c r="AE367" s="219">
        <v>0</v>
      </c>
      <c r="AF367" s="218">
        <v>0</v>
      </c>
      <c r="AG367" s="220">
        <f t="shared" si="68"/>
        <v>9104000</v>
      </c>
      <c r="AH367" s="215">
        <f t="shared" si="69"/>
        <v>9104000</v>
      </c>
      <c r="AI367" s="219">
        <f t="shared" si="70"/>
        <v>0</v>
      </c>
      <c r="AJ367" s="243">
        <v>0</v>
      </c>
      <c r="AK367" s="218">
        <v>0</v>
      </c>
      <c r="AL367" s="218">
        <v>0</v>
      </c>
      <c r="AM367" s="218">
        <v>0</v>
      </c>
      <c r="AN367" s="219">
        <f t="shared" si="71"/>
        <v>0</v>
      </c>
      <c r="AO367" s="218">
        <v>0</v>
      </c>
      <c r="AP367" s="218">
        <v>0</v>
      </c>
      <c r="AQ367" s="218">
        <v>0</v>
      </c>
      <c r="AR367" s="218">
        <v>0</v>
      </c>
      <c r="AS367" s="219">
        <f t="shared" si="72"/>
        <v>0</v>
      </c>
      <c r="AT367" s="242">
        <v>0</v>
      </c>
      <c r="AU367" s="218">
        <v>0</v>
      </c>
      <c r="AV367" s="218">
        <v>0</v>
      </c>
      <c r="AW367" s="218">
        <v>0</v>
      </c>
      <c r="AX367" s="219">
        <f t="shared" si="73"/>
        <v>9104000</v>
      </c>
      <c r="AY367" s="219">
        <v>9104000</v>
      </c>
      <c r="AZ367" s="218">
        <v>0</v>
      </c>
      <c r="BA367" s="218">
        <v>0</v>
      </c>
      <c r="BB367" s="218">
        <v>0</v>
      </c>
      <c r="BC367" s="218">
        <v>0</v>
      </c>
      <c r="BD367" s="218">
        <v>0</v>
      </c>
      <c r="BE367" s="218">
        <v>0</v>
      </c>
    </row>
    <row r="368" ht="20.1" customHeight="1" spans="1:57">
      <c r="A368" s="211">
        <v>361</v>
      </c>
      <c r="B368" s="224" t="s">
        <v>48</v>
      </c>
      <c r="C368" s="224" t="s">
        <v>49</v>
      </c>
      <c r="D368" s="213">
        <v>2014</v>
      </c>
      <c r="E368" s="213" t="s">
        <v>427</v>
      </c>
      <c r="F368" s="212" t="s">
        <v>51</v>
      </c>
      <c r="G368" s="212" t="s">
        <v>52</v>
      </c>
      <c r="H368" s="214">
        <f t="shared" si="62"/>
        <v>1520000</v>
      </c>
      <c r="I368" s="215">
        <f t="shared" si="63"/>
        <v>1520000</v>
      </c>
      <c r="J368" s="216">
        <f t="shared" si="64"/>
        <v>0</v>
      </c>
      <c r="K368" s="217">
        <v>0</v>
      </c>
      <c r="L368" s="216">
        <v>0</v>
      </c>
      <c r="M368" s="218">
        <v>0</v>
      </c>
      <c r="N368" s="217">
        <v>0</v>
      </c>
      <c r="O368" s="216">
        <f t="shared" si="65"/>
        <v>0</v>
      </c>
      <c r="P368" s="215">
        <v>0</v>
      </c>
      <c r="Q368" s="215">
        <v>0</v>
      </c>
      <c r="R368" s="215">
        <v>0</v>
      </c>
      <c r="S368" s="218">
        <v>0</v>
      </c>
      <c r="T368" s="216">
        <f t="shared" si="66"/>
        <v>0</v>
      </c>
      <c r="U368" s="242">
        <v>0</v>
      </c>
      <c r="V368" s="242">
        <v>0</v>
      </c>
      <c r="W368" s="242">
        <v>0</v>
      </c>
      <c r="X368" s="242">
        <v>0</v>
      </c>
      <c r="Y368" s="219">
        <f t="shared" si="67"/>
        <v>1520000</v>
      </c>
      <c r="Z368" s="219">
        <v>1520000</v>
      </c>
      <c r="AA368" s="219">
        <v>0</v>
      </c>
      <c r="AB368" s="219">
        <v>0</v>
      </c>
      <c r="AC368" s="219">
        <v>0</v>
      </c>
      <c r="AD368" s="219">
        <v>0</v>
      </c>
      <c r="AE368" s="219">
        <v>0</v>
      </c>
      <c r="AF368" s="218">
        <v>0</v>
      </c>
      <c r="AG368" s="220">
        <f t="shared" si="68"/>
        <v>1520000</v>
      </c>
      <c r="AH368" s="215">
        <f t="shared" si="69"/>
        <v>1520000</v>
      </c>
      <c r="AI368" s="219">
        <f t="shared" si="70"/>
        <v>0</v>
      </c>
      <c r="AJ368" s="243">
        <v>0</v>
      </c>
      <c r="AK368" s="218">
        <v>0</v>
      </c>
      <c r="AL368" s="218">
        <v>0</v>
      </c>
      <c r="AM368" s="218">
        <v>0</v>
      </c>
      <c r="AN368" s="219">
        <f t="shared" si="71"/>
        <v>0</v>
      </c>
      <c r="AO368" s="218">
        <v>0</v>
      </c>
      <c r="AP368" s="218">
        <v>0</v>
      </c>
      <c r="AQ368" s="218">
        <v>0</v>
      </c>
      <c r="AR368" s="218">
        <v>0</v>
      </c>
      <c r="AS368" s="219">
        <f t="shared" si="72"/>
        <v>0</v>
      </c>
      <c r="AT368" s="242">
        <v>0</v>
      </c>
      <c r="AU368" s="218">
        <v>0</v>
      </c>
      <c r="AV368" s="218">
        <v>0</v>
      </c>
      <c r="AW368" s="218">
        <v>0</v>
      </c>
      <c r="AX368" s="219">
        <f t="shared" si="73"/>
        <v>1520000</v>
      </c>
      <c r="AY368" s="219">
        <v>1520000</v>
      </c>
      <c r="AZ368" s="218">
        <v>0</v>
      </c>
      <c r="BA368" s="218">
        <v>0</v>
      </c>
      <c r="BB368" s="218">
        <v>0</v>
      </c>
      <c r="BC368" s="218">
        <v>0</v>
      </c>
      <c r="BD368" s="218">
        <v>0</v>
      </c>
      <c r="BE368" s="218">
        <v>0</v>
      </c>
    </row>
    <row r="369" ht="20.1" customHeight="1" spans="1:57">
      <c r="A369" s="211">
        <v>362</v>
      </c>
      <c r="B369" s="224" t="s">
        <v>48</v>
      </c>
      <c r="C369" s="224" t="s">
        <v>49</v>
      </c>
      <c r="D369" s="213">
        <v>2014</v>
      </c>
      <c r="E369" s="213" t="s">
        <v>428</v>
      </c>
      <c r="F369" s="212" t="s">
        <v>51</v>
      </c>
      <c r="G369" s="212" t="s">
        <v>52</v>
      </c>
      <c r="H369" s="214">
        <f t="shared" si="62"/>
        <v>32480000</v>
      </c>
      <c r="I369" s="215">
        <f t="shared" si="63"/>
        <v>32480000</v>
      </c>
      <c r="J369" s="216">
        <f t="shared" si="64"/>
        <v>0</v>
      </c>
      <c r="K369" s="217">
        <v>0</v>
      </c>
      <c r="L369" s="216">
        <v>0</v>
      </c>
      <c r="M369" s="218">
        <v>0</v>
      </c>
      <c r="N369" s="217">
        <v>0</v>
      </c>
      <c r="O369" s="216">
        <f t="shared" si="65"/>
        <v>0</v>
      </c>
      <c r="P369" s="215">
        <v>0</v>
      </c>
      <c r="Q369" s="215">
        <v>0</v>
      </c>
      <c r="R369" s="215">
        <v>0</v>
      </c>
      <c r="S369" s="218">
        <v>0</v>
      </c>
      <c r="T369" s="216">
        <f t="shared" si="66"/>
        <v>0</v>
      </c>
      <c r="U369" s="242">
        <v>0</v>
      </c>
      <c r="V369" s="242">
        <v>0</v>
      </c>
      <c r="W369" s="242">
        <v>0</v>
      </c>
      <c r="X369" s="242">
        <v>0</v>
      </c>
      <c r="Y369" s="219">
        <f t="shared" si="67"/>
        <v>32480000</v>
      </c>
      <c r="Z369" s="219">
        <v>32480000</v>
      </c>
      <c r="AA369" s="219">
        <v>0</v>
      </c>
      <c r="AB369" s="219">
        <v>0</v>
      </c>
      <c r="AC369" s="219">
        <v>0</v>
      </c>
      <c r="AD369" s="219">
        <v>0</v>
      </c>
      <c r="AE369" s="219">
        <v>0</v>
      </c>
      <c r="AF369" s="218">
        <v>0</v>
      </c>
      <c r="AG369" s="220">
        <f t="shared" si="68"/>
        <v>32480000</v>
      </c>
      <c r="AH369" s="215">
        <f t="shared" si="69"/>
        <v>32480000</v>
      </c>
      <c r="AI369" s="219">
        <f t="shared" si="70"/>
        <v>0</v>
      </c>
      <c r="AJ369" s="243">
        <v>0</v>
      </c>
      <c r="AK369" s="218">
        <v>0</v>
      </c>
      <c r="AL369" s="218">
        <v>0</v>
      </c>
      <c r="AM369" s="218">
        <v>0</v>
      </c>
      <c r="AN369" s="219">
        <f t="shared" si="71"/>
        <v>0</v>
      </c>
      <c r="AO369" s="218">
        <v>0</v>
      </c>
      <c r="AP369" s="218">
        <v>0</v>
      </c>
      <c r="AQ369" s="218">
        <v>0</v>
      </c>
      <c r="AR369" s="218">
        <v>0</v>
      </c>
      <c r="AS369" s="219">
        <f t="shared" si="72"/>
        <v>0</v>
      </c>
      <c r="AT369" s="242">
        <v>0</v>
      </c>
      <c r="AU369" s="218">
        <v>0</v>
      </c>
      <c r="AV369" s="218">
        <v>0</v>
      </c>
      <c r="AW369" s="218">
        <v>0</v>
      </c>
      <c r="AX369" s="219">
        <f t="shared" si="73"/>
        <v>32480000</v>
      </c>
      <c r="AY369" s="261">
        <v>32480000</v>
      </c>
      <c r="AZ369" s="218">
        <v>0</v>
      </c>
      <c r="BA369" s="218">
        <v>0</v>
      </c>
      <c r="BB369" s="218">
        <v>0</v>
      </c>
      <c r="BC369" s="218">
        <v>0</v>
      </c>
      <c r="BD369" s="218">
        <v>0</v>
      </c>
      <c r="BE369" s="218">
        <v>0</v>
      </c>
    </row>
    <row r="370" ht="20.1" customHeight="1" spans="1:57">
      <c r="A370" s="211">
        <v>363</v>
      </c>
      <c r="B370" s="224" t="s">
        <v>48</v>
      </c>
      <c r="C370" s="224" t="s">
        <v>49</v>
      </c>
      <c r="D370" s="213">
        <v>2014</v>
      </c>
      <c r="E370" s="213" t="s">
        <v>429</v>
      </c>
      <c r="F370" s="212" t="s">
        <v>51</v>
      </c>
      <c r="G370" s="212" t="s">
        <v>51</v>
      </c>
      <c r="H370" s="214">
        <f t="shared" si="62"/>
        <v>4472000</v>
      </c>
      <c r="I370" s="215">
        <f t="shared" si="63"/>
        <v>4472000</v>
      </c>
      <c r="J370" s="216">
        <f t="shared" si="64"/>
        <v>0</v>
      </c>
      <c r="K370" s="217">
        <v>0</v>
      </c>
      <c r="L370" s="216">
        <v>0</v>
      </c>
      <c r="M370" s="218">
        <v>0</v>
      </c>
      <c r="N370" s="217">
        <v>0</v>
      </c>
      <c r="O370" s="216">
        <f t="shared" si="65"/>
        <v>0</v>
      </c>
      <c r="P370" s="215">
        <v>0</v>
      </c>
      <c r="Q370" s="215">
        <v>0</v>
      </c>
      <c r="R370" s="215">
        <v>0</v>
      </c>
      <c r="S370" s="218">
        <v>0</v>
      </c>
      <c r="T370" s="216">
        <f t="shared" si="66"/>
        <v>0</v>
      </c>
      <c r="U370" s="242">
        <v>0</v>
      </c>
      <c r="V370" s="242">
        <v>0</v>
      </c>
      <c r="W370" s="242">
        <v>0</v>
      </c>
      <c r="X370" s="242">
        <v>0</v>
      </c>
      <c r="Y370" s="219">
        <f t="shared" si="67"/>
        <v>4472000</v>
      </c>
      <c r="Z370" s="219">
        <v>4472000</v>
      </c>
      <c r="AA370" s="219">
        <v>0</v>
      </c>
      <c r="AB370" s="219">
        <v>0</v>
      </c>
      <c r="AC370" s="219">
        <v>0</v>
      </c>
      <c r="AD370" s="219">
        <v>0</v>
      </c>
      <c r="AE370" s="219">
        <v>0</v>
      </c>
      <c r="AF370" s="218">
        <v>0</v>
      </c>
      <c r="AG370" s="220">
        <f t="shared" si="68"/>
        <v>4472000</v>
      </c>
      <c r="AH370" s="215">
        <f t="shared" si="69"/>
        <v>4472000</v>
      </c>
      <c r="AI370" s="219">
        <f t="shared" si="70"/>
        <v>0</v>
      </c>
      <c r="AJ370" s="243">
        <v>0</v>
      </c>
      <c r="AK370" s="218">
        <v>0</v>
      </c>
      <c r="AL370" s="218">
        <v>0</v>
      </c>
      <c r="AM370" s="218">
        <v>0</v>
      </c>
      <c r="AN370" s="219">
        <f t="shared" si="71"/>
        <v>0</v>
      </c>
      <c r="AO370" s="218">
        <v>0</v>
      </c>
      <c r="AP370" s="218">
        <v>0</v>
      </c>
      <c r="AQ370" s="218">
        <v>0</v>
      </c>
      <c r="AR370" s="218">
        <v>0</v>
      </c>
      <c r="AS370" s="219">
        <f t="shared" si="72"/>
        <v>0</v>
      </c>
      <c r="AT370" s="242">
        <v>0</v>
      </c>
      <c r="AU370" s="218">
        <v>0</v>
      </c>
      <c r="AV370" s="218">
        <v>0</v>
      </c>
      <c r="AW370" s="218">
        <v>0</v>
      </c>
      <c r="AX370" s="219">
        <f t="shared" si="73"/>
        <v>4472000</v>
      </c>
      <c r="AY370" s="219">
        <v>4472000</v>
      </c>
      <c r="AZ370" s="218">
        <v>0</v>
      </c>
      <c r="BA370" s="218">
        <v>0</v>
      </c>
      <c r="BB370" s="218">
        <v>0</v>
      </c>
      <c r="BC370" s="218">
        <v>0</v>
      </c>
      <c r="BD370" s="218">
        <v>0</v>
      </c>
      <c r="BE370" s="218">
        <v>0</v>
      </c>
    </row>
    <row r="371" ht="20.1" customHeight="1" spans="1:57">
      <c r="A371" s="211">
        <v>364</v>
      </c>
      <c r="B371" s="224" t="s">
        <v>48</v>
      </c>
      <c r="C371" s="224" t="s">
        <v>49</v>
      </c>
      <c r="D371" s="213">
        <v>2014</v>
      </c>
      <c r="E371" s="213" t="s">
        <v>430</v>
      </c>
      <c r="F371" s="212" t="s">
        <v>51</v>
      </c>
      <c r="G371" s="212" t="s">
        <v>51</v>
      </c>
      <c r="H371" s="214">
        <f t="shared" si="62"/>
        <v>8000000</v>
      </c>
      <c r="I371" s="215">
        <f t="shared" si="63"/>
        <v>8000000</v>
      </c>
      <c r="J371" s="216">
        <f t="shared" si="64"/>
        <v>0</v>
      </c>
      <c r="K371" s="217">
        <v>0</v>
      </c>
      <c r="L371" s="216">
        <v>0</v>
      </c>
      <c r="M371" s="218">
        <v>0</v>
      </c>
      <c r="N371" s="217">
        <v>0</v>
      </c>
      <c r="O371" s="216">
        <f t="shared" si="65"/>
        <v>0</v>
      </c>
      <c r="P371" s="215">
        <v>0</v>
      </c>
      <c r="Q371" s="215">
        <v>0</v>
      </c>
      <c r="R371" s="215">
        <v>0</v>
      </c>
      <c r="S371" s="218">
        <v>0</v>
      </c>
      <c r="T371" s="216">
        <f t="shared" si="66"/>
        <v>0</v>
      </c>
      <c r="U371" s="242">
        <v>0</v>
      </c>
      <c r="V371" s="242">
        <v>0</v>
      </c>
      <c r="W371" s="242">
        <v>0</v>
      </c>
      <c r="X371" s="242">
        <v>0</v>
      </c>
      <c r="Y371" s="219">
        <f t="shared" si="67"/>
        <v>8000000</v>
      </c>
      <c r="Z371" s="219">
        <v>8000000</v>
      </c>
      <c r="AA371" s="219">
        <v>0</v>
      </c>
      <c r="AB371" s="219">
        <v>0</v>
      </c>
      <c r="AC371" s="219">
        <v>0</v>
      </c>
      <c r="AD371" s="219">
        <v>0</v>
      </c>
      <c r="AE371" s="219">
        <v>0</v>
      </c>
      <c r="AF371" s="218">
        <v>0</v>
      </c>
      <c r="AG371" s="220">
        <f t="shared" si="68"/>
        <v>8000000</v>
      </c>
      <c r="AH371" s="215">
        <f t="shared" si="69"/>
        <v>8000000</v>
      </c>
      <c r="AI371" s="219">
        <f t="shared" si="70"/>
        <v>0</v>
      </c>
      <c r="AJ371" s="243">
        <v>0</v>
      </c>
      <c r="AK371" s="218">
        <v>0</v>
      </c>
      <c r="AL371" s="218">
        <v>0</v>
      </c>
      <c r="AM371" s="218">
        <v>0</v>
      </c>
      <c r="AN371" s="219">
        <f t="shared" si="71"/>
        <v>0</v>
      </c>
      <c r="AO371" s="218">
        <v>0</v>
      </c>
      <c r="AP371" s="218">
        <v>0</v>
      </c>
      <c r="AQ371" s="218">
        <v>0</v>
      </c>
      <c r="AR371" s="218">
        <v>0</v>
      </c>
      <c r="AS371" s="219">
        <f t="shared" si="72"/>
        <v>0</v>
      </c>
      <c r="AT371" s="242">
        <v>0</v>
      </c>
      <c r="AU371" s="218">
        <v>0</v>
      </c>
      <c r="AV371" s="218">
        <v>0</v>
      </c>
      <c r="AW371" s="218">
        <v>0</v>
      </c>
      <c r="AX371" s="219">
        <f t="shared" si="73"/>
        <v>8000000</v>
      </c>
      <c r="AY371" s="219">
        <v>8000000</v>
      </c>
      <c r="AZ371" s="218">
        <v>0</v>
      </c>
      <c r="BA371" s="218">
        <v>0</v>
      </c>
      <c r="BB371" s="218">
        <v>0</v>
      </c>
      <c r="BC371" s="218">
        <v>0</v>
      </c>
      <c r="BD371" s="218">
        <v>0</v>
      </c>
      <c r="BE371" s="218">
        <v>0</v>
      </c>
    </row>
    <row r="372" ht="20.1" customHeight="1" spans="1:57">
      <c r="A372" s="211">
        <v>365</v>
      </c>
      <c r="B372" s="224" t="s">
        <v>48</v>
      </c>
      <c r="C372" s="224" t="s">
        <v>49</v>
      </c>
      <c r="D372" s="213">
        <v>2014</v>
      </c>
      <c r="E372" s="213" t="s">
        <v>431</v>
      </c>
      <c r="F372" s="212" t="s">
        <v>51</v>
      </c>
      <c r="G372" s="212" t="s">
        <v>51</v>
      </c>
      <c r="H372" s="214">
        <f t="shared" si="62"/>
        <v>15000000</v>
      </c>
      <c r="I372" s="215">
        <f t="shared" si="63"/>
        <v>15000000</v>
      </c>
      <c r="J372" s="216">
        <f t="shared" si="64"/>
        <v>0</v>
      </c>
      <c r="K372" s="217">
        <v>0</v>
      </c>
      <c r="L372" s="216">
        <v>0</v>
      </c>
      <c r="M372" s="218">
        <v>0</v>
      </c>
      <c r="N372" s="217">
        <v>0</v>
      </c>
      <c r="O372" s="216">
        <f t="shared" si="65"/>
        <v>0</v>
      </c>
      <c r="P372" s="215">
        <v>0</v>
      </c>
      <c r="Q372" s="215">
        <v>0</v>
      </c>
      <c r="R372" s="215">
        <v>0</v>
      </c>
      <c r="S372" s="218">
        <v>0</v>
      </c>
      <c r="T372" s="216">
        <f t="shared" si="66"/>
        <v>0</v>
      </c>
      <c r="U372" s="242">
        <v>0</v>
      </c>
      <c r="V372" s="242">
        <v>0</v>
      </c>
      <c r="W372" s="242">
        <v>0</v>
      </c>
      <c r="X372" s="242">
        <v>0</v>
      </c>
      <c r="Y372" s="219">
        <f t="shared" si="67"/>
        <v>15000000</v>
      </c>
      <c r="Z372" s="219">
        <v>15000000</v>
      </c>
      <c r="AA372" s="219">
        <v>0</v>
      </c>
      <c r="AB372" s="219">
        <v>0</v>
      </c>
      <c r="AC372" s="219">
        <v>0</v>
      </c>
      <c r="AD372" s="219">
        <v>0</v>
      </c>
      <c r="AE372" s="219">
        <v>0</v>
      </c>
      <c r="AF372" s="218">
        <v>0</v>
      </c>
      <c r="AG372" s="220">
        <f t="shared" si="68"/>
        <v>15000000</v>
      </c>
      <c r="AH372" s="215">
        <f t="shared" si="69"/>
        <v>15000000</v>
      </c>
      <c r="AI372" s="219">
        <f t="shared" si="70"/>
        <v>0</v>
      </c>
      <c r="AJ372" s="243">
        <v>0</v>
      </c>
      <c r="AK372" s="218">
        <v>0</v>
      </c>
      <c r="AL372" s="218">
        <v>0</v>
      </c>
      <c r="AM372" s="218">
        <v>0</v>
      </c>
      <c r="AN372" s="219">
        <f t="shared" si="71"/>
        <v>0</v>
      </c>
      <c r="AO372" s="218">
        <v>0</v>
      </c>
      <c r="AP372" s="218">
        <v>0</v>
      </c>
      <c r="AQ372" s="218">
        <v>0</v>
      </c>
      <c r="AR372" s="218">
        <v>0</v>
      </c>
      <c r="AS372" s="219">
        <f t="shared" si="72"/>
        <v>0</v>
      </c>
      <c r="AT372" s="242">
        <v>0</v>
      </c>
      <c r="AU372" s="218">
        <v>0</v>
      </c>
      <c r="AV372" s="218">
        <v>0</v>
      </c>
      <c r="AW372" s="218">
        <v>0</v>
      </c>
      <c r="AX372" s="219">
        <f t="shared" si="73"/>
        <v>15000000</v>
      </c>
      <c r="AY372" s="219">
        <v>15000000</v>
      </c>
      <c r="AZ372" s="218">
        <v>0</v>
      </c>
      <c r="BA372" s="218">
        <v>0</v>
      </c>
      <c r="BB372" s="218">
        <v>0</v>
      </c>
      <c r="BC372" s="218">
        <v>0</v>
      </c>
      <c r="BD372" s="218">
        <v>0</v>
      </c>
      <c r="BE372" s="218">
        <v>0</v>
      </c>
    </row>
    <row r="373" ht="20.1" customHeight="1" spans="1:57">
      <c r="A373" s="211">
        <v>366</v>
      </c>
      <c r="B373" s="224" t="s">
        <v>48</v>
      </c>
      <c r="C373" s="224" t="s">
        <v>49</v>
      </c>
      <c r="D373" s="213">
        <v>2014</v>
      </c>
      <c r="E373" s="213" t="s">
        <v>432</v>
      </c>
      <c r="F373" s="212" t="s">
        <v>51</v>
      </c>
      <c r="G373" s="212" t="s">
        <v>51</v>
      </c>
      <c r="H373" s="214">
        <f t="shared" si="62"/>
        <v>41980000</v>
      </c>
      <c r="I373" s="215">
        <f t="shared" si="63"/>
        <v>41980000</v>
      </c>
      <c r="J373" s="216">
        <f t="shared" si="64"/>
        <v>0</v>
      </c>
      <c r="K373" s="217">
        <v>0</v>
      </c>
      <c r="L373" s="216">
        <v>0</v>
      </c>
      <c r="M373" s="218">
        <v>0</v>
      </c>
      <c r="N373" s="217">
        <v>0</v>
      </c>
      <c r="O373" s="216">
        <f t="shared" si="65"/>
        <v>0</v>
      </c>
      <c r="P373" s="215">
        <v>0</v>
      </c>
      <c r="Q373" s="215">
        <v>0</v>
      </c>
      <c r="R373" s="215">
        <v>0</v>
      </c>
      <c r="S373" s="218">
        <v>0</v>
      </c>
      <c r="T373" s="216">
        <f t="shared" si="66"/>
        <v>0</v>
      </c>
      <c r="U373" s="242">
        <v>0</v>
      </c>
      <c r="V373" s="242">
        <v>0</v>
      </c>
      <c r="W373" s="242">
        <v>0</v>
      </c>
      <c r="X373" s="242">
        <v>0</v>
      </c>
      <c r="Y373" s="219">
        <f t="shared" si="67"/>
        <v>41980000</v>
      </c>
      <c r="Z373" s="219">
        <v>41980000</v>
      </c>
      <c r="AA373" s="219">
        <v>0</v>
      </c>
      <c r="AB373" s="219">
        <v>0</v>
      </c>
      <c r="AC373" s="219">
        <v>0</v>
      </c>
      <c r="AD373" s="219">
        <v>0</v>
      </c>
      <c r="AE373" s="219">
        <v>0</v>
      </c>
      <c r="AF373" s="218">
        <v>0</v>
      </c>
      <c r="AG373" s="220">
        <f t="shared" si="68"/>
        <v>41980000</v>
      </c>
      <c r="AH373" s="215">
        <f t="shared" si="69"/>
        <v>41980000</v>
      </c>
      <c r="AI373" s="219">
        <f t="shared" si="70"/>
        <v>0</v>
      </c>
      <c r="AJ373" s="243">
        <v>0</v>
      </c>
      <c r="AK373" s="218">
        <v>0</v>
      </c>
      <c r="AL373" s="218">
        <v>0</v>
      </c>
      <c r="AM373" s="218">
        <v>0</v>
      </c>
      <c r="AN373" s="219">
        <f t="shared" si="71"/>
        <v>0</v>
      </c>
      <c r="AO373" s="218">
        <v>0</v>
      </c>
      <c r="AP373" s="218">
        <v>0</v>
      </c>
      <c r="AQ373" s="218">
        <v>0</v>
      </c>
      <c r="AR373" s="218">
        <v>0</v>
      </c>
      <c r="AS373" s="219">
        <f t="shared" si="72"/>
        <v>0</v>
      </c>
      <c r="AT373" s="242">
        <v>0</v>
      </c>
      <c r="AU373" s="218">
        <v>0</v>
      </c>
      <c r="AV373" s="218">
        <v>0</v>
      </c>
      <c r="AW373" s="218">
        <v>0</v>
      </c>
      <c r="AX373" s="219">
        <f t="shared" si="73"/>
        <v>41980000</v>
      </c>
      <c r="AY373" s="261">
        <v>41980000</v>
      </c>
      <c r="AZ373" s="218">
        <v>0</v>
      </c>
      <c r="BA373" s="218">
        <v>0</v>
      </c>
      <c r="BB373" s="218">
        <v>0</v>
      </c>
      <c r="BC373" s="218">
        <v>0</v>
      </c>
      <c r="BD373" s="218">
        <v>0</v>
      </c>
      <c r="BE373" s="218">
        <v>0</v>
      </c>
    </row>
    <row r="374" ht="20.1" customHeight="1" spans="1:57">
      <c r="A374" s="211">
        <v>367</v>
      </c>
      <c r="B374" s="224" t="s">
        <v>48</v>
      </c>
      <c r="C374" s="224" t="s">
        <v>49</v>
      </c>
      <c r="D374" s="213">
        <v>2014</v>
      </c>
      <c r="E374" s="213" t="s">
        <v>433</v>
      </c>
      <c r="F374" s="212" t="s">
        <v>51</v>
      </c>
      <c r="G374" s="212" t="s">
        <v>51</v>
      </c>
      <c r="H374" s="214">
        <f t="shared" si="62"/>
        <v>3000000</v>
      </c>
      <c r="I374" s="215">
        <f t="shared" si="63"/>
        <v>3000000</v>
      </c>
      <c r="J374" s="216">
        <f t="shared" si="64"/>
        <v>0</v>
      </c>
      <c r="K374" s="217">
        <v>0</v>
      </c>
      <c r="L374" s="216">
        <v>0</v>
      </c>
      <c r="M374" s="218">
        <v>0</v>
      </c>
      <c r="N374" s="217">
        <v>0</v>
      </c>
      <c r="O374" s="216">
        <f t="shared" si="65"/>
        <v>0</v>
      </c>
      <c r="P374" s="215">
        <v>0</v>
      </c>
      <c r="Q374" s="215">
        <v>0</v>
      </c>
      <c r="R374" s="215">
        <v>0</v>
      </c>
      <c r="S374" s="218">
        <v>0</v>
      </c>
      <c r="T374" s="216">
        <f t="shared" si="66"/>
        <v>0</v>
      </c>
      <c r="U374" s="242">
        <v>0</v>
      </c>
      <c r="V374" s="242">
        <v>0</v>
      </c>
      <c r="W374" s="242">
        <v>0</v>
      </c>
      <c r="X374" s="242">
        <v>0</v>
      </c>
      <c r="Y374" s="219">
        <f t="shared" si="67"/>
        <v>3000000</v>
      </c>
      <c r="Z374" s="219">
        <v>3000000</v>
      </c>
      <c r="AA374" s="219">
        <v>0</v>
      </c>
      <c r="AB374" s="219">
        <v>0</v>
      </c>
      <c r="AC374" s="219">
        <v>0</v>
      </c>
      <c r="AD374" s="219">
        <v>0</v>
      </c>
      <c r="AE374" s="219">
        <v>0</v>
      </c>
      <c r="AF374" s="218">
        <v>0</v>
      </c>
      <c r="AG374" s="220">
        <f t="shared" si="68"/>
        <v>3000000</v>
      </c>
      <c r="AH374" s="215">
        <f t="shared" si="69"/>
        <v>3000000</v>
      </c>
      <c r="AI374" s="219">
        <f t="shared" si="70"/>
        <v>0</v>
      </c>
      <c r="AJ374" s="243">
        <v>0</v>
      </c>
      <c r="AK374" s="218">
        <v>0</v>
      </c>
      <c r="AL374" s="218">
        <v>0</v>
      </c>
      <c r="AM374" s="218">
        <v>0</v>
      </c>
      <c r="AN374" s="219">
        <f t="shared" si="71"/>
        <v>0</v>
      </c>
      <c r="AO374" s="218">
        <v>0</v>
      </c>
      <c r="AP374" s="218">
        <v>0</v>
      </c>
      <c r="AQ374" s="218">
        <v>0</v>
      </c>
      <c r="AR374" s="218">
        <v>0</v>
      </c>
      <c r="AS374" s="219">
        <f t="shared" si="72"/>
        <v>0</v>
      </c>
      <c r="AT374" s="242">
        <v>0</v>
      </c>
      <c r="AU374" s="218">
        <v>0</v>
      </c>
      <c r="AV374" s="218">
        <v>0</v>
      </c>
      <c r="AW374" s="218">
        <v>0</v>
      </c>
      <c r="AX374" s="219">
        <f t="shared" si="73"/>
        <v>3000000</v>
      </c>
      <c r="AY374" s="219">
        <v>3000000</v>
      </c>
      <c r="AZ374" s="218">
        <v>0</v>
      </c>
      <c r="BA374" s="218">
        <v>0</v>
      </c>
      <c r="BB374" s="218">
        <v>0</v>
      </c>
      <c r="BC374" s="218">
        <v>0</v>
      </c>
      <c r="BD374" s="218">
        <v>0</v>
      </c>
      <c r="BE374" s="218">
        <v>0</v>
      </c>
    </row>
    <row r="375" ht="20.1" customHeight="1" spans="1:57">
      <c r="A375" s="211">
        <v>368</v>
      </c>
      <c r="B375" s="224" t="s">
        <v>48</v>
      </c>
      <c r="C375" s="224" t="s">
        <v>49</v>
      </c>
      <c r="D375" s="213">
        <v>2014</v>
      </c>
      <c r="E375" s="213" t="s">
        <v>434</v>
      </c>
      <c r="F375" s="212" t="s">
        <v>52</v>
      </c>
      <c r="G375" s="212" t="s">
        <v>52</v>
      </c>
      <c r="H375" s="214">
        <f t="shared" si="62"/>
        <v>4990000</v>
      </c>
      <c r="I375" s="215">
        <f t="shared" si="63"/>
        <v>4990000</v>
      </c>
      <c r="J375" s="216">
        <f t="shared" si="64"/>
        <v>0</v>
      </c>
      <c r="K375" s="217">
        <v>0</v>
      </c>
      <c r="L375" s="216">
        <v>0</v>
      </c>
      <c r="M375" s="218">
        <v>0</v>
      </c>
      <c r="N375" s="217">
        <v>0</v>
      </c>
      <c r="O375" s="216">
        <f t="shared" si="65"/>
        <v>0</v>
      </c>
      <c r="P375" s="215">
        <v>0</v>
      </c>
      <c r="Q375" s="215">
        <v>0</v>
      </c>
      <c r="R375" s="215">
        <v>0</v>
      </c>
      <c r="S375" s="218">
        <v>0</v>
      </c>
      <c r="T375" s="216">
        <f t="shared" si="66"/>
        <v>0</v>
      </c>
      <c r="U375" s="242">
        <v>0</v>
      </c>
      <c r="V375" s="242">
        <v>0</v>
      </c>
      <c r="W375" s="242">
        <v>0</v>
      </c>
      <c r="X375" s="242">
        <v>0</v>
      </c>
      <c r="Y375" s="219">
        <f t="shared" si="67"/>
        <v>4990000</v>
      </c>
      <c r="Z375" s="219">
        <v>4990000</v>
      </c>
      <c r="AA375" s="219">
        <v>0</v>
      </c>
      <c r="AB375" s="219">
        <v>0</v>
      </c>
      <c r="AC375" s="219">
        <v>0</v>
      </c>
      <c r="AD375" s="219">
        <v>0</v>
      </c>
      <c r="AE375" s="219">
        <v>0</v>
      </c>
      <c r="AF375" s="218">
        <v>0</v>
      </c>
      <c r="AG375" s="220">
        <f t="shared" si="68"/>
        <v>4990000</v>
      </c>
      <c r="AH375" s="215">
        <f t="shared" si="69"/>
        <v>4990000</v>
      </c>
      <c r="AI375" s="219">
        <f t="shared" si="70"/>
        <v>0</v>
      </c>
      <c r="AJ375" s="243">
        <v>0</v>
      </c>
      <c r="AK375" s="218">
        <v>0</v>
      </c>
      <c r="AL375" s="218">
        <v>0</v>
      </c>
      <c r="AM375" s="218">
        <v>0</v>
      </c>
      <c r="AN375" s="219">
        <f t="shared" si="71"/>
        <v>0</v>
      </c>
      <c r="AO375" s="218">
        <v>0</v>
      </c>
      <c r="AP375" s="218">
        <v>0</v>
      </c>
      <c r="AQ375" s="218">
        <v>0</v>
      </c>
      <c r="AR375" s="218">
        <v>0</v>
      </c>
      <c r="AS375" s="219">
        <f t="shared" si="72"/>
        <v>0</v>
      </c>
      <c r="AT375" s="242">
        <v>0</v>
      </c>
      <c r="AU375" s="218">
        <v>0</v>
      </c>
      <c r="AV375" s="218">
        <v>0</v>
      </c>
      <c r="AW375" s="218">
        <v>0</v>
      </c>
      <c r="AX375" s="219">
        <f t="shared" si="73"/>
        <v>4990000</v>
      </c>
      <c r="AY375" s="219">
        <v>4990000</v>
      </c>
      <c r="AZ375" s="218">
        <v>0</v>
      </c>
      <c r="BA375" s="218">
        <v>0</v>
      </c>
      <c r="BB375" s="218">
        <v>0</v>
      </c>
      <c r="BC375" s="218">
        <v>0</v>
      </c>
      <c r="BD375" s="218">
        <v>0</v>
      </c>
      <c r="BE375" s="218">
        <v>0</v>
      </c>
    </row>
    <row r="376" ht="20.1" customHeight="1" spans="1:57">
      <c r="A376" s="211">
        <v>369</v>
      </c>
      <c r="B376" s="224" t="s">
        <v>48</v>
      </c>
      <c r="C376" s="224" t="s">
        <v>49</v>
      </c>
      <c r="D376" s="213">
        <v>2014</v>
      </c>
      <c r="E376" s="213" t="s">
        <v>435</v>
      </c>
      <c r="F376" s="212" t="s">
        <v>51</v>
      </c>
      <c r="G376" s="212" t="s">
        <v>52</v>
      </c>
      <c r="H376" s="214">
        <f t="shared" si="62"/>
        <v>390000</v>
      </c>
      <c r="I376" s="215">
        <f t="shared" si="63"/>
        <v>390000</v>
      </c>
      <c r="J376" s="216">
        <f t="shared" si="64"/>
        <v>0</v>
      </c>
      <c r="K376" s="217">
        <v>0</v>
      </c>
      <c r="L376" s="216">
        <v>0</v>
      </c>
      <c r="M376" s="218">
        <v>0</v>
      </c>
      <c r="N376" s="217">
        <v>0</v>
      </c>
      <c r="O376" s="216">
        <f t="shared" si="65"/>
        <v>0</v>
      </c>
      <c r="P376" s="215">
        <v>0</v>
      </c>
      <c r="Q376" s="215">
        <v>0</v>
      </c>
      <c r="R376" s="215">
        <v>0</v>
      </c>
      <c r="S376" s="218">
        <v>0</v>
      </c>
      <c r="T376" s="216">
        <f t="shared" si="66"/>
        <v>0</v>
      </c>
      <c r="U376" s="242">
        <v>0</v>
      </c>
      <c r="V376" s="242">
        <v>0</v>
      </c>
      <c r="W376" s="242">
        <v>0</v>
      </c>
      <c r="X376" s="242">
        <v>0</v>
      </c>
      <c r="Y376" s="219">
        <f t="shared" si="67"/>
        <v>390000</v>
      </c>
      <c r="Z376" s="219">
        <v>390000</v>
      </c>
      <c r="AA376" s="219">
        <v>0</v>
      </c>
      <c r="AB376" s="219">
        <v>0</v>
      </c>
      <c r="AC376" s="219">
        <v>0</v>
      </c>
      <c r="AD376" s="219">
        <v>0</v>
      </c>
      <c r="AE376" s="219">
        <v>0</v>
      </c>
      <c r="AF376" s="218">
        <v>0</v>
      </c>
      <c r="AG376" s="220">
        <f t="shared" si="68"/>
        <v>390000</v>
      </c>
      <c r="AH376" s="215">
        <f t="shared" si="69"/>
        <v>390000</v>
      </c>
      <c r="AI376" s="219">
        <f t="shared" si="70"/>
        <v>0</v>
      </c>
      <c r="AJ376" s="243">
        <v>0</v>
      </c>
      <c r="AK376" s="218">
        <v>0</v>
      </c>
      <c r="AL376" s="218">
        <v>0</v>
      </c>
      <c r="AM376" s="218">
        <v>0</v>
      </c>
      <c r="AN376" s="219">
        <f t="shared" si="71"/>
        <v>0</v>
      </c>
      <c r="AO376" s="218">
        <v>0</v>
      </c>
      <c r="AP376" s="218">
        <v>0</v>
      </c>
      <c r="AQ376" s="218">
        <v>0</v>
      </c>
      <c r="AR376" s="218">
        <v>0</v>
      </c>
      <c r="AS376" s="219">
        <f t="shared" si="72"/>
        <v>0</v>
      </c>
      <c r="AT376" s="242">
        <v>0</v>
      </c>
      <c r="AU376" s="218">
        <v>0</v>
      </c>
      <c r="AV376" s="218">
        <v>0</v>
      </c>
      <c r="AW376" s="218">
        <v>0</v>
      </c>
      <c r="AX376" s="219">
        <f t="shared" si="73"/>
        <v>390000</v>
      </c>
      <c r="AY376" s="219">
        <v>390000</v>
      </c>
      <c r="AZ376" s="218">
        <v>0</v>
      </c>
      <c r="BA376" s="218">
        <v>0</v>
      </c>
      <c r="BB376" s="218">
        <v>0</v>
      </c>
      <c r="BC376" s="218">
        <v>0</v>
      </c>
      <c r="BD376" s="218">
        <v>0</v>
      </c>
      <c r="BE376" s="218">
        <v>0</v>
      </c>
    </row>
    <row r="377" ht="20.1" customHeight="1" spans="1:57">
      <c r="A377" s="211">
        <v>370</v>
      </c>
      <c r="B377" s="224" t="s">
        <v>48</v>
      </c>
      <c r="C377" s="224" t="s">
        <v>49</v>
      </c>
      <c r="D377" s="213">
        <v>2014</v>
      </c>
      <c r="E377" s="213" t="s">
        <v>436</v>
      </c>
      <c r="F377" s="212" t="s">
        <v>51</v>
      </c>
      <c r="G377" s="212" t="s">
        <v>52</v>
      </c>
      <c r="H377" s="214">
        <f t="shared" si="62"/>
        <v>2500000</v>
      </c>
      <c r="I377" s="215">
        <f t="shared" si="63"/>
        <v>2500000</v>
      </c>
      <c r="J377" s="216">
        <f t="shared" si="64"/>
        <v>0</v>
      </c>
      <c r="K377" s="217">
        <v>0</v>
      </c>
      <c r="L377" s="216">
        <v>0</v>
      </c>
      <c r="M377" s="218">
        <v>0</v>
      </c>
      <c r="N377" s="217">
        <v>0</v>
      </c>
      <c r="O377" s="216">
        <f t="shared" si="65"/>
        <v>0</v>
      </c>
      <c r="P377" s="215">
        <v>0</v>
      </c>
      <c r="Q377" s="215">
        <v>0</v>
      </c>
      <c r="R377" s="215">
        <v>0</v>
      </c>
      <c r="S377" s="218">
        <v>0</v>
      </c>
      <c r="T377" s="216">
        <f t="shared" si="66"/>
        <v>0</v>
      </c>
      <c r="U377" s="242">
        <v>0</v>
      </c>
      <c r="V377" s="242">
        <v>0</v>
      </c>
      <c r="W377" s="242">
        <v>0</v>
      </c>
      <c r="X377" s="242">
        <v>0</v>
      </c>
      <c r="Y377" s="219">
        <f t="shared" si="67"/>
        <v>2500000</v>
      </c>
      <c r="Z377" s="219">
        <v>2500000</v>
      </c>
      <c r="AA377" s="219">
        <v>0</v>
      </c>
      <c r="AB377" s="219">
        <v>0</v>
      </c>
      <c r="AC377" s="219">
        <v>0</v>
      </c>
      <c r="AD377" s="219">
        <v>0</v>
      </c>
      <c r="AE377" s="219">
        <v>0</v>
      </c>
      <c r="AF377" s="218">
        <v>0</v>
      </c>
      <c r="AG377" s="220">
        <f t="shared" si="68"/>
        <v>2500000</v>
      </c>
      <c r="AH377" s="215">
        <f t="shared" si="69"/>
        <v>2500000</v>
      </c>
      <c r="AI377" s="219">
        <f t="shared" si="70"/>
        <v>0</v>
      </c>
      <c r="AJ377" s="243">
        <v>0</v>
      </c>
      <c r="AK377" s="218">
        <v>0</v>
      </c>
      <c r="AL377" s="218">
        <v>0</v>
      </c>
      <c r="AM377" s="218">
        <v>0</v>
      </c>
      <c r="AN377" s="219">
        <f t="shared" si="71"/>
        <v>0</v>
      </c>
      <c r="AO377" s="218">
        <v>0</v>
      </c>
      <c r="AP377" s="218">
        <v>0</v>
      </c>
      <c r="AQ377" s="218">
        <v>0</v>
      </c>
      <c r="AR377" s="218">
        <v>0</v>
      </c>
      <c r="AS377" s="219">
        <f t="shared" si="72"/>
        <v>0</v>
      </c>
      <c r="AT377" s="242">
        <v>0</v>
      </c>
      <c r="AU377" s="218">
        <v>0</v>
      </c>
      <c r="AV377" s="218">
        <v>0</v>
      </c>
      <c r="AW377" s="218">
        <v>0</v>
      </c>
      <c r="AX377" s="219">
        <f t="shared" si="73"/>
        <v>2500000</v>
      </c>
      <c r="AY377" s="219">
        <v>2500000</v>
      </c>
      <c r="AZ377" s="218">
        <v>0</v>
      </c>
      <c r="BA377" s="218">
        <v>0</v>
      </c>
      <c r="BB377" s="218">
        <v>0</v>
      </c>
      <c r="BC377" s="218">
        <v>0</v>
      </c>
      <c r="BD377" s="218">
        <v>0</v>
      </c>
      <c r="BE377" s="218">
        <v>0</v>
      </c>
    </row>
    <row r="378" ht="20.1" customHeight="1" spans="1:57">
      <c r="A378" s="211">
        <v>371</v>
      </c>
      <c r="B378" s="224" t="s">
        <v>48</v>
      </c>
      <c r="C378" s="224" t="s">
        <v>49</v>
      </c>
      <c r="D378" s="213">
        <v>2015</v>
      </c>
      <c r="E378" s="213" t="s">
        <v>437</v>
      </c>
      <c r="F378" s="212" t="s">
        <v>52</v>
      </c>
      <c r="G378" s="212" t="s">
        <v>52</v>
      </c>
      <c r="H378" s="214">
        <f t="shared" si="62"/>
        <v>19000000</v>
      </c>
      <c r="I378" s="215">
        <f t="shared" si="63"/>
        <v>19000000</v>
      </c>
      <c r="J378" s="216">
        <f t="shared" si="64"/>
        <v>0</v>
      </c>
      <c r="K378" s="217">
        <v>0</v>
      </c>
      <c r="L378" s="216">
        <v>0</v>
      </c>
      <c r="M378" s="218">
        <v>0</v>
      </c>
      <c r="N378" s="217">
        <v>0</v>
      </c>
      <c r="O378" s="216">
        <f t="shared" si="65"/>
        <v>0</v>
      </c>
      <c r="P378" s="215">
        <v>0</v>
      </c>
      <c r="Q378" s="215">
        <v>0</v>
      </c>
      <c r="R378" s="215">
        <v>0</v>
      </c>
      <c r="S378" s="218">
        <v>0</v>
      </c>
      <c r="T378" s="216">
        <f t="shared" si="66"/>
        <v>0</v>
      </c>
      <c r="U378" s="242">
        <v>0</v>
      </c>
      <c r="V378" s="242">
        <v>0</v>
      </c>
      <c r="W378" s="242">
        <v>0</v>
      </c>
      <c r="X378" s="242">
        <v>0</v>
      </c>
      <c r="Y378" s="219">
        <f t="shared" si="67"/>
        <v>19000000</v>
      </c>
      <c r="Z378" s="219">
        <v>19000000</v>
      </c>
      <c r="AA378" s="219">
        <v>0</v>
      </c>
      <c r="AB378" s="219">
        <v>0</v>
      </c>
      <c r="AC378" s="219">
        <v>0</v>
      </c>
      <c r="AD378" s="219">
        <v>0</v>
      </c>
      <c r="AE378" s="219">
        <v>0</v>
      </c>
      <c r="AF378" s="218">
        <v>0</v>
      </c>
      <c r="AG378" s="220">
        <f t="shared" si="68"/>
        <v>19000000</v>
      </c>
      <c r="AH378" s="215">
        <f t="shared" si="69"/>
        <v>19000000</v>
      </c>
      <c r="AI378" s="219">
        <f t="shared" si="70"/>
        <v>0</v>
      </c>
      <c r="AJ378" s="243">
        <v>0</v>
      </c>
      <c r="AK378" s="218">
        <v>0</v>
      </c>
      <c r="AL378" s="218">
        <v>0</v>
      </c>
      <c r="AM378" s="218">
        <v>0</v>
      </c>
      <c r="AN378" s="219">
        <f t="shared" si="71"/>
        <v>0</v>
      </c>
      <c r="AO378" s="218">
        <v>0</v>
      </c>
      <c r="AP378" s="218">
        <v>0</v>
      </c>
      <c r="AQ378" s="218">
        <v>0</v>
      </c>
      <c r="AR378" s="218">
        <v>0</v>
      </c>
      <c r="AS378" s="219">
        <f t="shared" si="72"/>
        <v>0</v>
      </c>
      <c r="AT378" s="242">
        <v>0</v>
      </c>
      <c r="AU378" s="218">
        <v>0</v>
      </c>
      <c r="AV378" s="218">
        <v>0</v>
      </c>
      <c r="AW378" s="218">
        <v>0</v>
      </c>
      <c r="AX378" s="219">
        <f t="shared" si="73"/>
        <v>19000000</v>
      </c>
      <c r="AY378" s="261">
        <v>19000000</v>
      </c>
      <c r="AZ378" s="218">
        <v>0</v>
      </c>
      <c r="BA378" s="218">
        <v>0</v>
      </c>
      <c r="BB378" s="218">
        <v>0</v>
      </c>
      <c r="BC378" s="218">
        <v>0</v>
      </c>
      <c r="BD378" s="218">
        <v>0</v>
      </c>
      <c r="BE378" s="218">
        <v>0</v>
      </c>
    </row>
    <row r="379" ht="20.1" customHeight="1" spans="1:57">
      <c r="A379" s="211">
        <v>372</v>
      </c>
      <c r="B379" s="224" t="s">
        <v>48</v>
      </c>
      <c r="C379" s="224" t="s">
        <v>49</v>
      </c>
      <c r="D379" s="213">
        <v>2015</v>
      </c>
      <c r="E379" s="213" t="s">
        <v>438</v>
      </c>
      <c r="F379" s="212" t="s">
        <v>51</v>
      </c>
      <c r="G379" s="212" t="s">
        <v>52</v>
      </c>
      <c r="H379" s="214">
        <f t="shared" si="62"/>
        <v>11720000</v>
      </c>
      <c r="I379" s="215">
        <f t="shared" si="63"/>
        <v>11720000</v>
      </c>
      <c r="J379" s="216">
        <f t="shared" si="64"/>
        <v>0</v>
      </c>
      <c r="K379" s="217">
        <v>0</v>
      </c>
      <c r="L379" s="216">
        <v>0</v>
      </c>
      <c r="M379" s="218">
        <v>0</v>
      </c>
      <c r="N379" s="217">
        <v>0</v>
      </c>
      <c r="O379" s="216">
        <f t="shared" si="65"/>
        <v>0</v>
      </c>
      <c r="P379" s="215">
        <v>0</v>
      </c>
      <c r="Q379" s="215">
        <v>0</v>
      </c>
      <c r="R379" s="215">
        <v>0</v>
      </c>
      <c r="S379" s="218">
        <v>0</v>
      </c>
      <c r="T379" s="216">
        <f t="shared" si="66"/>
        <v>0</v>
      </c>
      <c r="U379" s="242">
        <v>0</v>
      </c>
      <c r="V379" s="242">
        <v>0</v>
      </c>
      <c r="W379" s="242">
        <v>0</v>
      </c>
      <c r="X379" s="242">
        <v>0</v>
      </c>
      <c r="Y379" s="219">
        <f t="shared" si="67"/>
        <v>11720000</v>
      </c>
      <c r="Z379" s="219">
        <v>11720000</v>
      </c>
      <c r="AA379" s="219">
        <v>0</v>
      </c>
      <c r="AB379" s="219">
        <v>0</v>
      </c>
      <c r="AC379" s="219">
        <v>0</v>
      </c>
      <c r="AD379" s="219">
        <v>0</v>
      </c>
      <c r="AE379" s="219">
        <v>0</v>
      </c>
      <c r="AF379" s="218">
        <v>0</v>
      </c>
      <c r="AG379" s="220">
        <f t="shared" si="68"/>
        <v>11720000</v>
      </c>
      <c r="AH379" s="215">
        <f t="shared" si="69"/>
        <v>11720000</v>
      </c>
      <c r="AI379" s="219">
        <f t="shared" si="70"/>
        <v>0</v>
      </c>
      <c r="AJ379" s="243">
        <v>0</v>
      </c>
      <c r="AK379" s="218">
        <v>0</v>
      </c>
      <c r="AL379" s="218">
        <v>0</v>
      </c>
      <c r="AM379" s="218">
        <v>0</v>
      </c>
      <c r="AN379" s="219">
        <f t="shared" si="71"/>
        <v>0</v>
      </c>
      <c r="AO379" s="218">
        <v>0</v>
      </c>
      <c r="AP379" s="218">
        <v>0</v>
      </c>
      <c r="AQ379" s="218">
        <v>0</v>
      </c>
      <c r="AR379" s="218">
        <v>0</v>
      </c>
      <c r="AS379" s="219">
        <f t="shared" si="72"/>
        <v>0</v>
      </c>
      <c r="AT379" s="242">
        <v>0</v>
      </c>
      <c r="AU379" s="218">
        <v>0</v>
      </c>
      <c r="AV379" s="218">
        <v>0</v>
      </c>
      <c r="AW379" s="218">
        <v>0</v>
      </c>
      <c r="AX379" s="219">
        <f t="shared" si="73"/>
        <v>11720000</v>
      </c>
      <c r="AY379" s="219">
        <v>11720000</v>
      </c>
      <c r="AZ379" s="218">
        <v>0</v>
      </c>
      <c r="BA379" s="218">
        <v>0</v>
      </c>
      <c r="BB379" s="218">
        <v>0</v>
      </c>
      <c r="BC379" s="218">
        <v>0</v>
      </c>
      <c r="BD379" s="218">
        <v>0</v>
      </c>
      <c r="BE379" s="218">
        <v>0</v>
      </c>
    </row>
    <row r="380" ht="20.1" customHeight="1" spans="1:57">
      <c r="A380" s="211">
        <v>373</v>
      </c>
      <c r="B380" s="224" t="s">
        <v>48</v>
      </c>
      <c r="C380" s="224" t="s">
        <v>49</v>
      </c>
      <c r="D380" s="213">
        <v>2015</v>
      </c>
      <c r="E380" s="213" t="s">
        <v>439</v>
      </c>
      <c r="F380" s="212" t="s">
        <v>51</v>
      </c>
      <c r="G380" s="212" t="s">
        <v>52</v>
      </c>
      <c r="H380" s="214">
        <f t="shared" si="62"/>
        <v>4000000</v>
      </c>
      <c r="I380" s="215">
        <f t="shared" si="63"/>
        <v>4000000</v>
      </c>
      <c r="J380" s="216">
        <f t="shared" si="64"/>
        <v>0</v>
      </c>
      <c r="K380" s="217">
        <v>0</v>
      </c>
      <c r="L380" s="216">
        <v>0</v>
      </c>
      <c r="M380" s="218">
        <v>0</v>
      </c>
      <c r="N380" s="217">
        <v>0</v>
      </c>
      <c r="O380" s="216">
        <f t="shared" si="65"/>
        <v>0</v>
      </c>
      <c r="P380" s="215">
        <v>0</v>
      </c>
      <c r="Q380" s="215">
        <v>0</v>
      </c>
      <c r="R380" s="215">
        <v>0</v>
      </c>
      <c r="S380" s="218">
        <v>0</v>
      </c>
      <c r="T380" s="216">
        <f t="shared" si="66"/>
        <v>0</v>
      </c>
      <c r="U380" s="242">
        <v>0</v>
      </c>
      <c r="V380" s="242">
        <v>0</v>
      </c>
      <c r="W380" s="242">
        <v>0</v>
      </c>
      <c r="X380" s="242">
        <v>0</v>
      </c>
      <c r="Y380" s="219">
        <f t="shared" si="67"/>
        <v>4000000</v>
      </c>
      <c r="Z380" s="219">
        <v>4000000</v>
      </c>
      <c r="AA380" s="219">
        <v>0</v>
      </c>
      <c r="AB380" s="219">
        <v>0</v>
      </c>
      <c r="AC380" s="219">
        <v>0</v>
      </c>
      <c r="AD380" s="219">
        <v>0</v>
      </c>
      <c r="AE380" s="219">
        <v>0</v>
      </c>
      <c r="AF380" s="218">
        <v>0</v>
      </c>
      <c r="AG380" s="220">
        <f t="shared" si="68"/>
        <v>4000000</v>
      </c>
      <c r="AH380" s="215">
        <f t="shared" si="69"/>
        <v>4000000</v>
      </c>
      <c r="AI380" s="219">
        <f t="shared" si="70"/>
        <v>0</v>
      </c>
      <c r="AJ380" s="243">
        <v>0</v>
      </c>
      <c r="AK380" s="218">
        <v>0</v>
      </c>
      <c r="AL380" s="218">
        <v>0</v>
      </c>
      <c r="AM380" s="218">
        <v>0</v>
      </c>
      <c r="AN380" s="219">
        <f t="shared" si="71"/>
        <v>0</v>
      </c>
      <c r="AO380" s="218">
        <v>0</v>
      </c>
      <c r="AP380" s="218">
        <v>0</v>
      </c>
      <c r="AQ380" s="218">
        <v>0</v>
      </c>
      <c r="AR380" s="218">
        <v>0</v>
      </c>
      <c r="AS380" s="219">
        <f t="shared" si="72"/>
        <v>0</v>
      </c>
      <c r="AT380" s="242">
        <v>0</v>
      </c>
      <c r="AU380" s="218">
        <v>0</v>
      </c>
      <c r="AV380" s="218">
        <v>0</v>
      </c>
      <c r="AW380" s="218">
        <v>0</v>
      </c>
      <c r="AX380" s="219">
        <f t="shared" si="73"/>
        <v>4000000</v>
      </c>
      <c r="AY380" s="219">
        <v>4000000</v>
      </c>
      <c r="AZ380" s="218">
        <v>0</v>
      </c>
      <c r="BA380" s="218">
        <v>0</v>
      </c>
      <c r="BB380" s="218">
        <v>0</v>
      </c>
      <c r="BC380" s="218">
        <v>0</v>
      </c>
      <c r="BD380" s="218">
        <v>0</v>
      </c>
      <c r="BE380" s="218">
        <v>0</v>
      </c>
    </row>
    <row r="381" ht="20.1" customHeight="1" spans="1:57">
      <c r="A381" s="211">
        <v>374</v>
      </c>
      <c r="B381" s="224" t="s">
        <v>48</v>
      </c>
      <c r="C381" s="224" t="s">
        <v>49</v>
      </c>
      <c r="D381" s="213">
        <v>2017</v>
      </c>
      <c r="E381" s="213" t="s">
        <v>440</v>
      </c>
      <c r="F381" s="212" t="s">
        <v>51</v>
      </c>
      <c r="G381" s="212" t="s">
        <v>52</v>
      </c>
      <c r="H381" s="214">
        <f t="shared" si="62"/>
        <v>58000000</v>
      </c>
      <c r="I381" s="215">
        <f t="shared" si="63"/>
        <v>58000000</v>
      </c>
      <c r="J381" s="216">
        <f t="shared" si="64"/>
        <v>0</v>
      </c>
      <c r="K381" s="217">
        <v>0</v>
      </c>
      <c r="L381" s="216">
        <v>0</v>
      </c>
      <c r="M381" s="218">
        <v>0</v>
      </c>
      <c r="N381" s="217">
        <v>0</v>
      </c>
      <c r="O381" s="216">
        <f t="shared" si="65"/>
        <v>0</v>
      </c>
      <c r="P381" s="215">
        <v>0</v>
      </c>
      <c r="Q381" s="215">
        <v>0</v>
      </c>
      <c r="R381" s="215">
        <v>0</v>
      </c>
      <c r="S381" s="218">
        <v>0</v>
      </c>
      <c r="T381" s="216">
        <f t="shared" si="66"/>
        <v>0</v>
      </c>
      <c r="U381" s="242">
        <v>0</v>
      </c>
      <c r="V381" s="242">
        <v>0</v>
      </c>
      <c r="W381" s="242">
        <v>0</v>
      </c>
      <c r="X381" s="242">
        <v>0</v>
      </c>
      <c r="Y381" s="219">
        <f t="shared" si="67"/>
        <v>58000000</v>
      </c>
      <c r="Z381" s="219">
        <v>58000000</v>
      </c>
      <c r="AA381" s="219">
        <v>0</v>
      </c>
      <c r="AB381" s="219">
        <v>0</v>
      </c>
      <c r="AC381" s="219">
        <v>0</v>
      </c>
      <c r="AD381" s="219">
        <v>0</v>
      </c>
      <c r="AE381" s="219">
        <v>0</v>
      </c>
      <c r="AF381" s="218">
        <v>0</v>
      </c>
      <c r="AG381" s="220">
        <f t="shared" si="68"/>
        <v>58000000</v>
      </c>
      <c r="AH381" s="215">
        <f t="shared" si="69"/>
        <v>58000000</v>
      </c>
      <c r="AI381" s="219">
        <f t="shared" si="70"/>
        <v>0</v>
      </c>
      <c r="AJ381" s="243">
        <v>0</v>
      </c>
      <c r="AK381" s="218">
        <v>0</v>
      </c>
      <c r="AL381" s="218">
        <v>0</v>
      </c>
      <c r="AM381" s="218">
        <v>0</v>
      </c>
      <c r="AN381" s="219">
        <f t="shared" si="71"/>
        <v>0</v>
      </c>
      <c r="AO381" s="218">
        <v>0</v>
      </c>
      <c r="AP381" s="218">
        <v>0</v>
      </c>
      <c r="AQ381" s="218">
        <v>0</v>
      </c>
      <c r="AR381" s="218">
        <v>0</v>
      </c>
      <c r="AS381" s="219">
        <f t="shared" si="72"/>
        <v>0</v>
      </c>
      <c r="AT381" s="242">
        <v>0</v>
      </c>
      <c r="AU381" s="218">
        <v>0</v>
      </c>
      <c r="AV381" s="218">
        <v>0</v>
      </c>
      <c r="AW381" s="218">
        <v>0</v>
      </c>
      <c r="AX381" s="219">
        <f t="shared" si="73"/>
        <v>58000000</v>
      </c>
      <c r="AY381" s="261">
        <v>58000000</v>
      </c>
      <c r="AZ381" s="218">
        <v>0</v>
      </c>
      <c r="BA381" s="218">
        <v>0</v>
      </c>
      <c r="BB381" s="218">
        <v>0</v>
      </c>
      <c r="BC381" s="218">
        <v>0</v>
      </c>
      <c r="BD381" s="218">
        <v>0</v>
      </c>
      <c r="BE381" s="218">
        <v>0</v>
      </c>
    </row>
    <row r="382" ht="20.1" customHeight="1" spans="1:57">
      <c r="A382" s="211">
        <v>375</v>
      </c>
      <c r="B382" s="224" t="s">
        <v>48</v>
      </c>
      <c r="C382" s="224" t="s">
        <v>49</v>
      </c>
      <c r="D382" s="213">
        <v>2017</v>
      </c>
      <c r="E382" s="213" t="s">
        <v>441</v>
      </c>
      <c r="F382" s="212" t="s">
        <v>51</v>
      </c>
      <c r="G382" s="212" t="s">
        <v>52</v>
      </c>
      <c r="H382" s="214">
        <f t="shared" si="62"/>
        <v>25000000</v>
      </c>
      <c r="I382" s="215">
        <f t="shared" si="63"/>
        <v>25000000</v>
      </c>
      <c r="J382" s="216">
        <f t="shared" si="64"/>
        <v>0</v>
      </c>
      <c r="K382" s="217">
        <v>0</v>
      </c>
      <c r="L382" s="216">
        <v>0</v>
      </c>
      <c r="M382" s="218">
        <v>0</v>
      </c>
      <c r="N382" s="217">
        <v>0</v>
      </c>
      <c r="O382" s="216">
        <f t="shared" si="65"/>
        <v>0</v>
      </c>
      <c r="P382" s="215">
        <v>0</v>
      </c>
      <c r="Q382" s="215">
        <v>0</v>
      </c>
      <c r="R382" s="215">
        <v>0</v>
      </c>
      <c r="S382" s="218">
        <v>0</v>
      </c>
      <c r="T382" s="216">
        <f t="shared" si="66"/>
        <v>0</v>
      </c>
      <c r="U382" s="242">
        <v>0</v>
      </c>
      <c r="V382" s="242">
        <v>0</v>
      </c>
      <c r="W382" s="242">
        <v>0</v>
      </c>
      <c r="X382" s="242">
        <v>0</v>
      </c>
      <c r="Y382" s="219">
        <f t="shared" si="67"/>
        <v>25000000</v>
      </c>
      <c r="Z382" s="219">
        <v>25000000</v>
      </c>
      <c r="AA382" s="219">
        <v>0</v>
      </c>
      <c r="AB382" s="219">
        <v>0</v>
      </c>
      <c r="AC382" s="219">
        <v>0</v>
      </c>
      <c r="AD382" s="219">
        <v>0</v>
      </c>
      <c r="AE382" s="219">
        <v>0</v>
      </c>
      <c r="AF382" s="218">
        <v>0</v>
      </c>
      <c r="AG382" s="220">
        <f t="shared" si="68"/>
        <v>25000000</v>
      </c>
      <c r="AH382" s="215">
        <f t="shared" si="69"/>
        <v>25000000</v>
      </c>
      <c r="AI382" s="219">
        <f t="shared" si="70"/>
        <v>0</v>
      </c>
      <c r="AJ382" s="243">
        <v>0</v>
      </c>
      <c r="AK382" s="218">
        <v>0</v>
      </c>
      <c r="AL382" s="218">
        <v>0</v>
      </c>
      <c r="AM382" s="218">
        <v>0</v>
      </c>
      <c r="AN382" s="219">
        <f t="shared" si="71"/>
        <v>0</v>
      </c>
      <c r="AO382" s="218">
        <v>0</v>
      </c>
      <c r="AP382" s="218">
        <v>0</v>
      </c>
      <c r="AQ382" s="218">
        <v>0</v>
      </c>
      <c r="AR382" s="218">
        <v>0</v>
      </c>
      <c r="AS382" s="219">
        <f t="shared" si="72"/>
        <v>0</v>
      </c>
      <c r="AT382" s="242">
        <v>0</v>
      </c>
      <c r="AU382" s="218">
        <v>0</v>
      </c>
      <c r="AV382" s="218">
        <v>0</v>
      </c>
      <c r="AW382" s="218">
        <v>0</v>
      </c>
      <c r="AX382" s="219">
        <f t="shared" si="73"/>
        <v>25000000</v>
      </c>
      <c r="AY382" s="219">
        <v>25000000</v>
      </c>
      <c r="AZ382" s="218">
        <v>0</v>
      </c>
      <c r="BA382" s="218">
        <v>0</v>
      </c>
      <c r="BB382" s="218">
        <v>0</v>
      </c>
      <c r="BC382" s="218">
        <v>0</v>
      </c>
      <c r="BD382" s="218">
        <v>0</v>
      </c>
      <c r="BE382" s="218">
        <v>0</v>
      </c>
    </row>
    <row r="383" ht="20.1" customHeight="1" spans="1:57">
      <c r="A383" s="211">
        <v>376</v>
      </c>
      <c r="B383" s="224" t="s">
        <v>48</v>
      </c>
      <c r="C383" s="224" t="s">
        <v>49</v>
      </c>
      <c r="D383" s="213">
        <v>2017</v>
      </c>
      <c r="E383" s="213" t="s">
        <v>442</v>
      </c>
      <c r="F383" s="212" t="s">
        <v>51</v>
      </c>
      <c r="G383" s="212" t="s">
        <v>52</v>
      </c>
      <c r="H383" s="214">
        <f t="shared" si="62"/>
        <v>24670000</v>
      </c>
      <c r="I383" s="215">
        <f t="shared" si="63"/>
        <v>24670000</v>
      </c>
      <c r="J383" s="216">
        <f t="shared" si="64"/>
        <v>0</v>
      </c>
      <c r="K383" s="217">
        <v>0</v>
      </c>
      <c r="L383" s="216">
        <v>0</v>
      </c>
      <c r="M383" s="218">
        <v>0</v>
      </c>
      <c r="N383" s="217">
        <v>0</v>
      </c>
      <c r="O383" s="216">
        <f t="shared" si="65"/>
        <v>0</v>
      </c>
      <c r="P383" s="215">
        <v>0</v>
      </c>
      <c r="Q383" s="215">
        <v>0</v>
      </c>
      <c r="R383" s="215">
        <v>0</v>
      </c>
      <c r="S383" s="218">
        <v>0</v>
      </c>
      <c r="T383" s="216">
        <f t="shared" si="66"/>
        <v>0</v>
      </c>
      <c r="U383" s="242">
        <v>0</v>
      </c>
      <c r="V383" s="242">
        <v>0</v>
      </c>
      <c r="W383" s="242">
        <v>0</v>
      </c>
      <c r="X383" s="242">
        <v>0</v>
      </c>
      <c r="Y383" s="219">
        <f t="shared" si="67"/>
        <v>24670000</v>
      </c>
      <c r="Z383" s="219">
        <v>24670000</v>
      </c>
      <c r="AA383" s="219">
        <v>0</v>
      </c>
      <c r="AB383" s="219">
        <v>0</v>
      </c>
      <c r="AC383" s="219">
        <v>0</v>
      </c>
      <c r="AD383" s="219">
        <v>0</v>
      </c>
      <c r="AE383" s="219">
        <v>0</v>
      </c>
      <c r="AF383" s="218">
        <v>0</v>
      </c>
      <c r="AG383" s="220">
        <f t="shared" si="68"/>
        <v>24670000</v>
      </c>
      <c r="AH383" s="215">
        <f t="shared" si="69"/>
        <v>24670000</v>
      </c>
      <c r="AI383" s="219">
        <f t="shared" si="70"/>
        <v>0</v>
      </c>
      <c r="AJ383" s="243">
        <v>0</v>
      </c>
      <c r="AK383" s="218">
        <v>0</v>
      </c>
      <c r="AL383" s="218">
        <v>0</v>
      </c>
      <c r="AM383" s="218">
        <v>0</v>
      </c>
      <c r="AN383" s="219">
        <f t="shared" si="71"/>
        <v>0</v>
      </c>
      <c r="AO383" s="218">
        <v>0</v>
      </c>
      <c r="AP383" s="218">
        <v>0</v>
      </c>
      <c r="AQ383" s="218">
        <v>0</v>
      </c>
      <c r="AR383" s="218">
        <v>0</v>
      </c>
      <c r="AS383" s="219">
        <f t="shared" si="72"/>
        <v>0</v>
      </c>
      <c r="AT383" s="242">
        <v>0</v>
      </c>
      <c r="AU383" s="218">
        <v>0</v>
      </c>
      <c r="AV383" s="218">
        <v>0</v>
      </c>
      <c r="AW383" s="218">
        <v>0</v>
      </c>
      <c r="AX383" s="219">
        <f t="shared" si="73"/>
        <v>24670000</v>
      </c>
      <c r="AY383" s="219">
        <v>24670000</v>
      </c>
      <c r="AZ383" s="218">
        <v>0</v>
      </c>
      <c r="BA383" s="218">
        <v>0</v>
      </c>
      <c r="BB383" s="218">
        <v>0</v>
      </c>
      <c r="BC383" s="218">
        <v>0</v>
      </c>
      <c r="BD383" s="218">
        <v>0</v>
      </c>
      <c r="BE383" s="218">
        <v>0</v>
      </c>
    </row>
    <row r="384" ht="20.1" customHeight="1" spans="1:57">
      <c r="A384" s="211">
        <v>377</v>
      </c>
      <c r="B384" s="224" t="s">
        <v>48</v>
      </c>
      <c r="C384" s="224" t="s">
        <v>49</v>
      </c>
      <c r="D384" s="213">
        <v>2017</v>
      </c>
      <c r="E384" s="213" t="s">
        <v>443</v>
      </c>
      <c r="F384" s="212" t="s">
        <v>51</v>
      </c>
      <c r="G384" s="212" t="s">
        <v>52</v>
      </c>
      <c r="H384" s="214">
        <f t="shared" si="62"/>
        <v>15000000</v>
      </c>
      <c r="I384" s="215">
        <f t="shared" si="63"/>
        <v>15000000</v>
      </c>
      <c r="J384" s="216">
        <f t="shared" si="64"/>
        <v>0</v>
      </c>
      <c r="K384" s="217">
        <v>0</v>
      </c>
      <c r="L384" s="216">
        <v>0</v>
      </c>
      <c r="M384" s="218">
        <v>0</v>
      </c>
      <c r="N384" s="217">
        <v>0</v>
      </c>
      <c r="O384" s="216">
        <f t="shared" si="65"/>
        <v>0</v>
      </c>
      <c r="P384" s="215">
        <v>0</v>
      </c>
      <c r="Q384" s="215">
        <v>0</v>
      </c>
      <c r="R384" s="215">
        <v>0</v>
      </c>
      <c r="S384" s="218">
        <v>0</v>
      </c>
      <c r="T384" s="216">
        <f t="shared" si="66"/>
        <v>0</v>
      </c>
      <c r="U384" s="242">
        <v>0</v>
      </c>
      <c r="V384" s="242">
        <v>0</v>
      </c>
      <c r="W384" s="242">
        <v>0</v>
      </c>
      <c r="X384" s="242">
        <v>0</v>
      </c>
      <c r="Y384" s="219">
        <f t="shared" si="67"/>
        <v>15000000</v>
      </c>
      <c r="Z384" s="219">
        <v>15000000</v>
      </c>
      <c r="AA384" s="219">
        <v>0</v>
      </c>
      <c r="AB384" s="219">
        <v>0</v>
      </c>
      <c r="AC384" s="219">
        <v>0</v>
      </c>
      <c r="AD384" s="219">
        <v>0</v>
      </c>
      <c r="AE384" s="219">
        <v>0</v>
      </c>
      <c r="AF384" s="218">
        <v>0</v>
      </c>
      <c r="AG384" s="220">
        <f t="shared" si="68"/>
        <v>15000000</v>
      </c>
      <c r="AH384" s="215">
        <f t="shared" si="69"/>
        <v>15000000</v>
      </c>
      <c r="AI384" s="219">
        <f t="shared" si="70"/>
        <v>0</v>
      </c>
      <c r="AJ384" s="243">
        <v>0</v>
      </c>
      <c r="AK384" s="218">
        <v>0</v>
      </c>
      <c r="AL384" s="218">
        <v>0</v>
      </c>
      <c r="AM384" s="218">
        <v>0</v>
      </c>
      <c r="AN384" s="219">
        <f t="shared" si="71"/>
        <v>0</v>
      </c>
      <c r="AO384" s="218">
        <v>0</v>
      </c>
      <c r="AP384" s="218">
        <v>0</v>
      </c>
      <c r="AQ384" s="218">
        <v>0</v>
      </c>
      <c r="AR384" s="218">
        <v>0</v>
      </c>
      <c r="AS384" s="219">
        <f t="shared" si="72"/>
        <v>0</v>
      </c>
      <c r="AT384" s="242">
        <v>0</v>
      </c>
      <c r="AU384" s="218">
        <v>0</v>
      </c>
      <c r="AV384" s="218">
        <v>0</v>
      </c>
      <c r="AW384" s="218">
        <v>0</v>
      </c>
      <c r="AX384" s="219">
        <f t="shared" si="73"/>
        <v>15000000</v>
      </c>
      <c r="AY384" s="219">
        <v>15000000</v>
      </c>
      <c r="AZ384" s="218">
        <v>0</v>
      </c>
      <c r="BA384" s="218">
        <v>0</v>
      </c>
      <c r="BB384" s="218">
        <v>0</v>
      </c>
      <c r="BC384" s="218">
        <v>0</v>
      </c>
      <c r="BD384" s="218">
        <v>0</v>
      </c>
      <c r="BE384" s="218">
        <v>0</v>
      </c>
    </row>
    <row r="385" ht="20.1" customHeight="1" spans="1:57">
      <c r="A385" s="211">
        <v>378</v>
      </c>
      <c r="B385" s="224" t="s">
        <v>48</v>
      </c>
      <c r="C385" s="224" t="s">
        <v>49</v>
      </c>
      <c r="D385" s="213">
        <v>2017</v>
      </c>
      <c r="E385" s="213" t="s">
        <v>444</v>
      </c>
      <c r="F385" s="212" t="s">
        <v>51</v>
      </c>
      <c r="G385" s="212" t="s">
        <v>52</v>
      </c>
      <c r="H385" s="214">
        <f t="shared" si="62"/>
        <v>7950000</v>
      </c>
      <c r="I385" s="215">
        <f t="shared" si="63"/>
        <v>7950000</v>
      </c>
      <c r="J385" s="216">
        <f t="shared" si="64"/>
        <v>0</v>
      </c>
      <c r="K385" s="217">
        <v>0</v>
      </c>
      <c r="L385" s="216">
        <v>0</v>
      </c>
      <c r="M385" s="218">
        <v>0</v>
      </c>
      <c r="N385" s="217">
        <v>0</v>
      </c>
      <c r="O385" s="216">
        <f t="shared" si="65"/>
        <v>0</v>
      </c>
      <c r="P385" s="215">
        <v>0</v>
      </c>
      <c r="Q385" s="215">
        <v>0</v>
      </c>
      <c r="R385" s="215">
        <v>0</v>
      </c>
      <c r="S385" s="218">
        <v>0</v>
      </c>
      <c r="T385" s="216">
        <f t="shared" si="66"/>
        <v>0</v>
      </c>
      <c r="U385" s="242">
        <v>0</v>
      </c>
      <c r="V385" s="242">
        <v>0</v>
      </c>
      <c r="W385" s="242">
        <v>0</v>
      </c>
      <c r="X385" s="242">
        <v>0</v>
      </c>
      <c r="Y385" s="219">
        <f t="shared" si="67"/>
        <v>7950000</v>
      </c>
      <c r="Z385" s="219">
        <v>7950000</v>
      </c>
      <c r="AA385" s="219">
        <v>0</v>
      </c>
      <c r="AB385" s="219">
        <v>0</v>
      </c>
      <c r="AC385" s="219">
        <v>0</v>
      </c>
      <c r="AD385" s="219">
        <v>0</v>
      </c>
      <c r="AE385" s="219">
        <v>0</v>
      </c>
      <c r="AF385" s="218">
        <v>0</v>
      </c>
      <c r="AG385" s="220">
        <f t="shared" si="68"/>
        <v>7950000</v>
      </c>
      <c r="AH385" s="215">
        <f t="shared" si="69"/>
        <v>7950000</v>
      </c>
      <c r="AI385" s="219">
        <f t="shared" si="70"/>
        <v>0</v>
      </c>
      <c r="AJ385" s="243">
        <v>0</v>
      </c>
      <c r="AK385" s="218">
        <v>0</v>
      </c>
      <c r="AL385" s="218">
        <v>0</v>
      </c>
      <c r="AM385" s="218">
        <v>0</v>
      </c>
      <c r="AN385" s="219">
        <f t="shared" si="71"/>
        <v>0</v>
      </c>
      <c r="AO385" s="218">
        <v>0</v>
      </c>
      <c r="AP385" s="218">
        <v>0</v>
      </c>
      <c r="AQ385" s="218">
        <v>0</v>
      </c>
      <c r="AR385" s="218">
        <v>0</v>
      </c>
      <c r="AS385" s="219">
        <f t="shared" si="72"/>
        <v>0</v>
      </c>
      <c r="AT385" s="242">
        <v>0</v>
      </c>
      <c r="AU385" s="218">
        <v>0</v>
      </c>
      <c r="AV385" s="218">
        <v>0</v>
      </c>
      <c r="AW385" s="218">
        <v>0</v>
      </c>
      <c r="AX385" s="219">
        <f t="shared" si="73"/>
        <v>7950000</v>
      </c>
      <c r="AY385" s="219">
        <v>7950000</v>
      </c>
      <c r="AZ385" s="218">
        <v>0</v>
      </c>
      <c r="BA385" s="218">
        <v>0</v>
      </c>
      <c r="BB385" s="218">
        <v>0</v>
      </c>
      <c r="BC385" s="218">
        <v>0</v>
      </c>
      <c r="BD385" s="218">
        <v>0</v>
      </c>
      <c r="BE385" s="218">
        <v>0</v>
      </c>
    </row>
    <row r="386" ht="20.1" customHeight="1" spans="1:57">
      <c r="A386" s="211">
        <v>379</v>
      </c>
      <c r="B386" s="224" t="s">
        <v>48</v>
      </c>
      <c r="C386" s="224" t="s">
        <v>49</v>
      </c>
      <c r="D386" s="213">
        <v>2017</v>
      </c>
      <c r="E386" s="213" t="s">
        <v>445</v>
      </c>
      <c r="F386" s="212" t="s">
        <v>51</v>
      </c>
      <c r="G386" s="212" t="s">
        <v>52</v>
      </c>
      <c r="H386" s="214">
        <f t="shared" si="62"/>
        <v>5000000</v>
      </c>
      <c r="I386" s="215">
        <f t="shared" si="63"/>
        <v>5000000</v>
      </c>
      <c r="J386" s="216">
        <f t="shared" si="64"/>
        <v>0</v>
      </c>
      <c r="K386" s="217">
        <v>0</v>
      </c>
      <c r="L386" s="216">
        <v>0</v>
      </c>
      <c r="M386" s="218">
        <v>0</v>
      </c>
      <c r="N386" s="217">
        <v>0</v>
      </c>
      <c r="O386" s="216">
        <f t="shared" si="65"/>
        <v>0</v>
      </c>
      <c r="P386" s="215">
        <v>0</v>
      </c>
      <c r="Q386" s="215">
        <v>0</v>
      </c>
      <c r="R386" s="215">
        <v>0</v>
      </c>
      <c r="S386" s="218">
        <v>0</v>
      </c>
      <c r="T386" s="216">
        <f t="shared" si="66"/>
        <v>0</v>
      </c>
      <c r="U386" s="242">
        <v>0</v>
      </c>
      <c r="V386" s="242">
        <v>0</v>
      </c>
      <c r="W386" s="242">
        <v>0</v>
      </c>
      <c r="X386" s="242">
        <v>0</v>
      </c>
      <c r="Y386" s="219">
        <f t="shared" si="67"/>
        <v>5000000</v>
      </c>
      <c r="Z386" s="219">
        <v>5000000</v>
      </c>
      <c r="AA386" s="219">
        <v>0</v>
      </c>
      <c r="AB386" s="219">
        <v>0</v>
      </c>
      <c r="AC386" s="219">
        <v>0</v>
      </c>
      <c r="AD386" s="219">
        <v>0</v>
      </c>
      <c r="AE386" s="219">
        <v>0</v>
      </c>
      <c r="AF386" s="218">
        <v>0</v>
      </c>
      <c r="AG386" s="220">
        <f t="shared" si="68"/>
        <v>5000000</v>
      </c>
      <c r="AH386" s="215">
        <f t="shared" si="69"/>
        <v>5000000</v>
      </c>
      <c r="AI386" s="219">
        <f t="shared" si="70"/>
        <v>0</v>
      </c>
      <c r="AJ386" s="243">
        <v>0</v>
      </c>
      <c r="AK386" s="218">
        <v>0</v>
      </c>
      <c r="AL386" s="218">
        <v>0</v>
      </c>
      <c r="AM386" s="218">
        <v>0</v>
      </c>
      <c r="AN386" s="219">
        <f t="shared" si="71"/>
        <v>0</v>
      </c>
      <c r="AO386" s="218">
        <v>0</v>
      </c>
      <c r="AP386" s="218">
        <v>0</v>
      </c>
      <c r="AQ386" s="218">
        <v>0</v>
      </c>
      <c r="AR386" s="218">
        <v>0</v>
      </c>
      <c r="AS386" s="219">
        <f t="shared" si="72"/>
        <v>0</v>
      </c>
      <c r="AT386" s="242">
        <v>0</v>
      </c>
      <c r="AU386" s="218">
        <v>0</v>
      </c>
      <c r="AV386" s="218">
        <v>0</v>
      </c>
      <c r="AW386" s="218">
        <v>0</v>
      </c>
      <c r="AX386" s="219">
        <f t="shared" si="73"/>
        <v>5000000</v>
      </c>
      <c r="AY386" s="219">
        <v>5000000</v>
      </c>
      <c r="AZ386" s="218">
        <v>0</v>
      </c>
      <c r="BA386" s="218">
        <v>0</v>
      </c>
      <c r="BB386" s="218">
        <v>0</v>
      </c>
      <c r="BC386" s="218">
        <v>0</v>
      </c>
      <c r="BD386" s="218">
        <v>0</v>
      </c>
      <c r="BE386" s="218">
        <v>0</v>
      </c>
    </row>
    <row r="387" ht="20.1" customHeight="1" spans="1:57">
      <c r="A387" s="211">
        <v>380</v>
      </c>
      <c r="B387" s="224" t="s">
        <v>48</v>
      </c>
      <c r="C387" s="224" t="s">
        <v>49</v>
      </c>
      <c r="D387" s="213">
        <v>2017</v>
      </c>
      <c r="E387" s="213" t="s">
        <v>446</v>
      </c>
      <c r="F387" s="212" t="s">
        <v>51</v>
      </c>
      <c r="G387" s="212" t="s">
        <v>51</v>
      </c>
      <c r="H387" s="214">
        <f t="shared" si="62"/>
        <v>33000000</v>
      </c>
      <c r="I387" s="215">
        <f t="shared" si="63"/>
        <v>33000000</v>
      </c>
      <c r="J387" s="216">
        <f t="shared" si="64"/>
        <v>0</v>
      </c>
      <c r="K387" s="217">
        <v>0</v>
      </c>
      <c r="L387" s="216">
        <v>0</v>
      </c>
      <c r="M387" s="218">
        <v>0</v>
      </c>
      <c r="N387" s="217">
        <v>0</v>
      </c>
      <c r="O387" s="216">
        <f t="shared" si="65"/>
        <v>0</v>
      </c>
      <c r="P387" s="215">
        <v>0</v>
      </c>
      <c r="Q387" s="215">
        <v>0</v>
      </c>
      <c r="R387" s="215">
        <v>0</v>
      </c>
      <c r="S387" s="218">
        <v>0</v>
      </c>
      <c r="T387" s="216">
        <f t="shared" si="66"/>
        <v>0</v>
      </c>
      <c r="U387" s="242">
        <v>0</v>
      </c>
      <c r="V387" s="242">
        <v>0</v>
      </c>
      <c r="W387" s="242">
        <v>0</v>
      </c>
      <c r="X387" s="242">
        <v>0</v>
      </c>
      <c r="Y387" s="219">
        <f t="shared" si="67"/>
        <v>33000000</v>
      </c>
      <c r="Z387" s="219">
        <v>33000000</v>
      </c>
      <c r="AA387" s="219">
        <v>0</v>
      </c>
      <c r="AB387" s="219">
        <v>0</v>
      </c>
      <c r="AC387" s="219">
        <v>0</v>
      </c>
      <c r="AD387" s="219">
        <v>0</v>
      </c>
      <c r="AE387" s="219">
        <v>0</v>
      </c>
      <c r="AF387" s="218">
        <v>0</v>
      </c>
      <c r="AG387" s="220">
        <f t="shared" si="68"/>
        <v>33000000</v>
      </c>
      <c r="AH387" s="215">
        <f t="shared" si="69"/>
        <v>33000000</v>
      </c>
      <c r="AI387" s="219">
        <f t="shared" si="70"/>
        <v>0</v>
      </c>
      <c r="AJ387" s="243">
        <v>0</v>
      </c>
      <c r="AK387" s="218">
        <v>0</v>
      </c>
      <c r="AL387" s="218">
        <v>0</v>
      </c>
      <c r="AM387" s="218">
        <v>0</v>
      </c>
      <c r="AN387" s="219">
        <f t="shared" si="71"/>
        <v>0</v>
      </c>
      <c r="AO387" s="218">
        <v>0</v>
      </c>
      <c r="AP387" s="218">
        <v>0</v>
      </c>
      <c r="AQ387" s="218">
        <v>0</v>
      </c>
      <c r="AR387" s="218">
        <v>0</v>
      </c>
      <c r="AS387" s="219">
        <f t="shared" si="72"/>
        <v>0</v>
      </c>
      <c r="AT387" s="242">
        <v>0</v>
      </c>
      <c r="AU387" s="218">
        <v>0</v>
      </c>
      <c r="AV387" s="218">
        <v>0</v>
      </c>
      <c r="AW387" s="218">
        <v>0</v>
      </c>
      <c r="AX387" s="219">
        <f t="shared" si="73"/>
        <v>33000000</v>
      </c>
      <c r="AY387" s="219">
        <v>33000000</v>
      </c>
      <c r="AZ387" s="218">
        <v>0</v>
      </c>
      <c r="BA387" s="218">
        <v>0</v>
      </c>
      <c r="BB387" s="218">
        <v>0</v>
      </c>
      <c r="BC387" s="218">
        <v>0</v>
      </c>
      <c r="BD387" s="218">
        <v>0</v>
      </c>
      <c r="BE387" s="218">
        <v>0</v>
      </c>
    </row>
    <row r="388" ht="20.1" customHeight="1" spans="1:57">
      <c r="A388" s="211">
        <v>381</v>
      </c>
      <c r="B388" s="224" t="s">
        <v>48</v>
      </c>
      <c r="C388" s="224" t="s">
        <v>49</v>
      </c>
      <c r="D388" s="213">
        <v>2017</v>
      </c>
      <c r="E388" s="271" t="s">
        <v>447</v>
      </c>
      <c r="F388" s="212" t="s">
        <v>51</v>
      </c>
      <c r="G388" s="212" t="s">
        <v>51</v>
      </c>
      <c r="H388" s="214">
        <f t="shared" si="62"/>
        <v>11500000</v>
      </c>
      <c r="I388" s="215">
        <f t="shared" si="63"/>
        <v>11500000</v>
      </c>
      <c r="J388" s="216">
        <f t="shared" si="64"/>
        <v>0</v>
      </c>
      <c r="K388" s="217">
        <v>0</v>
      </c>
      <c r="L388" s="216">
        <v>0</v>
      </c>
      <c r="M388" s="218">
        <v>0</v>
      </c>
      <c r="N388" s="217">
        <v>0</v>
      </c>
      <c r="O388" s="216">
        <f t="shared" si="65"/>
        <v>0</v>
      </c>
      <c r="P388" s="215">
        <v>0</v>
      </c>
      <c r="Q388" s="215">
        <v>0</v>
      </c>
      <c r="R388" s="215">
        <v>0</v>
      </c>
      <c r="S388" s="218">
        <v>0</v>
      </c>
      <c r="T388" s="216">
        <f t="shared" si="66"/>
        <v>0</v>
      </c>
      <c r="U388" s="242">
        <v>0</v>
      </c>
      <c r="V388" s="242">
        <v>0</v>
      </c>
      <c r="W388" s="242">
        <v>0</v>
      </c>
      <c r="X388" s="242">
        <v>0</v>
      </c>
      <c r="Y388" s="219">
        <f t="shared" si="67"/>
        <v>11500000</v>
      </c>
      <c r="Z388" s="219">
        <v>11500000</v>
      </c>
      <c r="AA388" s="219">
        <v>0</v>
      </c>
      <c r="AB388" s="219">
        <v>0</v>
      </c>
      <c r="AC388" s="219">
        <v>0</v>
      </c>
      <c r="AD388" s="219">
        <v>0</v>
      </c>
      <c r="AE388" s="219">
        <v>0</v>
      </c>
      <c r="AF388" s="218">
        <v>0</v>
      </c>
      <c r="AG388" s="220">
        <f t="shared" si="68"/>
        <v>11500000</v>
      </c>
      <c r="AH388" s="215">
        <f t="shared" si="69"/>
        <v>11500000</v>
      </c>
      <c r="AI388" s="219">
        <f t="shared" si="70"/>
        <v>0</v>
      </c>
      <c r="AJ388" s="243">
        <v>0</v>
      </c>
      <c r="AK388" s="218">
        <v>0</v>
      </c>
      <c r="AL388" s="218">
        <v>0</v>
      </c>
      <c r="AM388" s="218">
        <v>0</v>
      </c>
      <c r="AN388" s="219">
        <f t="shared" si="71"/>
        <v>0</v>
      </c>
      <c r="AO388" s="218">
        <v>0</v>
      </c>
      <c r="AP388" s="218">
        <v>0</v>
      </c>
      <c r="AQ388" s="218">
        <v>0</v>
      </c>
      <c r="AR388" s="218">
        <v>0</v>
      </c>
      <c r="AS388" s="219">
        <f t="shared" si="72"/>
        <v>0</v>
      </c>
      <c r="AT388" s="242">
        <v>0</v>
      </c>
      <c r="AU388" s="218">
        <v>0</v>
      </c>
      <c r="AV388" s="218">
        <v>0</v>
      </c>
      <c r="AW388" s="218">
        <v>0</v>
      </c>
      <c r="AX388" s="219">
        <f t="shared" si="73"/>
        <v>11500000</v>
      </c>
      <c r="AY388" s="219">
        <v>11500000</v>
      </c>
      <c r="AZ388" s="218">
        <v>0</v>
      </c>
      <c r="BA388" s="218">
        <v>0</v>
      </c>
      <c r="BB388" s="218">
        <v>0</v>
      </c>
      <c r="BC388" s="218">
        <v>0</v>
      </c>
      <c r="BD388" s="218">
        <v>0</v>
      </c>
      <c r="BE388" s="218">
        <v>0</v>
      </c>
    </row>
    <row r="389" ht="20.1" customHeight="1" spans="1:57">
      <c r="A389" s="211">
        <v>382</v>
      </c>
      <c r="B389" s="224" t="s">
        <v>48</v>
      </c>
      <c r="C389" s="224" t="s">
        <v>49</v>
      </c>
      <c r="D389" s="213">
        <v>2017</v>
      </c>
      <c r="E389" s="271" t="s">
        <v>448</v>
      </c>
      <c r="F389" s="212" t="s">
        <v>51</v>
      </c>
      <c r="G389" s="212" t="s">
        <v>51</v>
      </c>
      <c r="H389" s="214">
        <f t="shared" si="62"/>
        <v>29000000</v>
      </c>
      <c r="I389" s="215">
        <f t="shared" si="63"/>
        <v>29000000</v>
      </c>
      <c r="J389" s="216">
        <f t="shared" si="64"/>
        <v>0</v>
      </c>
      <c r="K389" s="217">
        <v>0</v>
      </c>
      <c r="L389" s="216">
        <v>0</v>
      </c>
      <c r="M389" s="218">
        <v>0</v>
      </c>
      <c r="N389" s="217">
        <v>0</v>
      </c>
      <c r="O389" s="216">
        <f t="shared" si="65"/>
        <v>0</v>
      </c>
      <c r="P389" s="215">
        <v>0</v>
      </c>
      <c r="Q389" s="215">
        <v>0</v>
      </c>
      <c r="R389" s="215">
        <v>0</v>
      </c>
      <c r="S389" s="218">
        <v>0</v>
      </c>
      <c r="T389" s="216">
        <f t="shared" si="66"/>
        <v>0</v>
      </c>
      <c r="U389" s="242">
        <v>0</v>
      </c>
      <c r="V389" s="242">
        <v>0</v>
      </c>
      <c r="W389" s="242">
        <v>0</v>
      </c>
      <c r="X389" s="242">
        <v>0</v>
      </c>
      <c r="Y389" s="219">
        <f t="shared" si="67"/>
        <v>29000000</v>
      </c>
      <c r="Z389" s="219">
        <v>29000000</v>
      </c>
      <c r="AA389" s="219">
        <v>0</v>
      </c>
      <c r="AB389" s="219">
        <v>0</v>
      </c>
      <c r="AC389" s="219">
        <v>0</v>
      </c>
      <c r="AD389" s="219">
        <v>0</v>
      </c>
      <c r="AE389" s="219">
        <v>0</v>
      </c>
      <c r="AF389" s="218">
        <v>0</v>
      </c>
      <c r="AG389" s="220">
        <f t="shared" si="68"/>
        <v>29000000</v>
      </c>
      <c r="AH389" s="215">
        <f t="shared" si="69"/>
        <v>29000000</v>
      </c>
      <c r="AI389" s="219">
        <f t="shared" si="70"/>
        <v>0</v>
      </c>
      <c r="AJ389" s="243">
        <v>0</v>
      </c>
      <c r="AK389" s="218">
        <v>0</v>
      </c>
      <c r="AL389" s="218">
        <v>0</v>
      </c>
      <c r="AM389" s="218">
        <v>0</v>
      </c>
      <c r="AN389" s="219">
        <f t="shared" si="71"/>
        <v>0</v>
      </c>
      <c r="AO389" s="218">
        <v>0</v>
      </c>
      <c r="AP389" s="218">
        <v>0</v>
      </c>
      <c r="AQ389" s="218">
        <v>0</v>
      </c>
      <c r="AR389" s="218">
        <v>0</v>
      </c>
      <c r="AS389" s="219">
        <f t="shared" si="72"/>
        <v>0</v>
      </c>
      <c r="AT389" s="242">
        <v>0</v>
      </c>
      <c r="AU389" s="218">
        <v>0</v>
      </c>
      <c r="AV389" s="218">
        <v>0</v>
      </c>
      <c r="AW389" s="218">
        <v>0</v>
      </c>
      <c r="AX389" s="219">
        <f t="shared" si="73"/>
        <v>29000000</v>
      </c>
      <c r="AY389" s="219">
        <v>29000000</v>
      </c>
      <c r="AZ389" s="218">
        <v>0</v>
      </c>
      <c r="BA389" s="218">
        <v>0</v>
      </c>
      <c r="BB389" s="218">
        <v>0</v>
      </c>
      <c r="BC389" s="218">
        <v>0</v>
      </c>
      <c r="BD389" s="218">
        <v>0</v>
      </c>
      <c r="BE389" s="218">
        <v>0</v>
      </c>
    </row>
    <row r="390" ht="20.1" customHeight="1" spans="1:57">
      <c r="A390" s="211">
        <v>383</v>
      </c>
      <c r="B390" s="224" t="s">
        <v>48</v>
      </c>
      <c r="C390" s="224" t="s">
        <v>49</v>
      </c>
      <c r="D390" s="213">
        <v>2017</v>
      </c>
      <c r="E390" s="213" t="s">
        <v>449</v>
      </c>
      <c r="F390" s="212" t="s">
        <v>51</v>
      </c>
      <c r="G390" s="212" t="s">
        <v>52</v>
      </c>
      <c r="H390" s="214">
        <f t="shared" si="62"/>
        <v>12500000</v>
      </c>
      <c r="I390" s="215">
        <f t="shared" si="63"/>
        <v>12500000</v>
      </c>
      <c r="J390" s="216">
        <f t="shared" si="64"/>
        <v>0</v>
      </c>
      <c r="K390" s="217">
        <v>0</v>
      </c>
      <c r="L390" s="216">
        <v>0</v>
      </c>
      <c r="M390" s="218">
        <v>0</v>
      </c>
      <c r="N390" s="217">
        <v>0</v>
      </c>
      <c r="O390" s="216">
        <f t="shared" si="65"/>
        <v>0</v>
      </c>
      <c r="P390" s="215">
        <v>0</v>
      </c>
      <c r="Q390" s="215">
        <v>0</v>
      </c>
      <c r="R390" s="215">
        <v>0</v>
      </c>
      <c r="S390" s="218">
        <v>0</v>
      </c>
      <c r="T390" s="216">
        <f t="shared" si="66"/>
        <v>0</v>
      </c>
      <c r="U390" s="242">
        <v>0</v>
      </c>
      <c r="V390" s="242">
        <v>0</v>
      </c>
      <c r="W390" s="242">
        <v>0</v>
      </c>
      <c r="X390" s="242">
        <v>0</v>
      </c>
      <c r="Y390" s="219">
        <f t="shared" si="67"/>
        <v>12500000</v>
      </c>
      <c r="Z390" s="219">
        <v>12500000</v>
      </c>
      <c r="AA390" s="219">
        <v>0</v>
      </c>
      <c r="AB390" s="219">
        <v>0</v>
      </c>
      <c r="AC390" s="219">
        <v>0</v>
      </c>
      <c r="AD390" s="219">
        <v>0</v>
      </c>
      <c r="AE390" s="219">
        <v>0</v>
      </c>
      <c r="AF390" s="218">
        <v>0</v>
      </c>
      <c r="AG390" s="220">
        <f t="shared" si="68"/>
        <v>12500000</v>
      </c>
      <c r="AH390" s="215">
        <f t="shared" si="69"/>
        <v>12500000</v>
      </c>
      <c r="AI390" s="219">
        <f t="shared" si="70"/>
        <v>0</v>
      </c>
      <c r="AJ390" s="243">
        <v>0</v>
      </c>
      <c r="AK390" s="218">
        <v>0</v>
      </c>
      <c r="AL390" s="218">
        <v>0</v>
      </c>
      <c r="AM390" s="218">
        <v>0</v>
      </c>
      <c r="AN390" s="219">
        <f t="shared" si="71"/>
        <v>0</v>
      </c>
      <c r="AO390" s="218">
        <v>0</v>
      </c>
      <c r="AP390" s="218">
        <v>0</v>
      </c>
      <c r="AQ390" s="218">
        <v>0</v>
      </c>
      <c r="AR390" s="218">
        <v>0</v>
      </c>
      <c r="AS390" s="219">
        <f t="shared" si="72"/>
        <v>0</v>
      </c>
      <c r="AT390" s="242">
        <v>0</v>
      </c>
      <c r="AU390" s="218">
        <v>0</v>
      </c>
      <c r="AV390" s="218">
        <v>0</v>
      </c>
      <c r="AW390" s="218">
        <v>0</v>
      </c>
      <c r="AX390" s="219">
        <f t="shared" si="73"/>
        <v>12500000</v>
      </c>
      <c r="AY390" s="219">
        <v>12500000</v>
      </c>
      <c r="AZ390" s="218">
        <v>0</v>
      </c>
      <c r="BA390" s="218">
        <v>0</v>
      </c>
      <c r="BB390" s="218">
        <v>0</v>
      </c>
      <c r="BC390" s="218">
        <v>0</v>
      </c>
      <c r="BD390" s="218">
        <v>0</v>
      </c>
      <c r="BE390" s="218">
        <v>0</v>
      </c>
    </row>
    <row r="391" ht="20.1" customHeight="1" spans="1:57">
      <c r="A391" s="211">
        <v>384</v>
      </c>
      <c r="B391" s="224" t="s">
        <v>48</v>
      </c>
      <c r="C391" s="224" t="s">
        <v>49</v>
      </c>
      <c r="D391" s="213">
        <v>2021</v>
      </c>
      <c r="E391" s="213" t="s">
        <v>450</v>
      </c>
      <c r="F391" s="212" t="s">
        <v>51</v>
      </c>
      <c r="G391" s="212" t="s">
        <v>51</v>
      </c>
      <c r="H391" s="214">
        <f t="shared" si="62"/>
        <v>19000000</v>
      </c>
      <c r="I391" s="215">
        <f t="shared" si="63"/>
        <v>19000000</v>
      </c>
      <c r="J391" s="216">
        <f t="shared" si="64"/>
        <v>0</v>
      </c>
      <c r="K391" s="217">
        <v>0</v>
      </c>
      <c r="L391" s="216">
        <v>0</v>
      </c>
      <c r="M391" s="218">
        <v>0</v>
      </c>
      <c r="N391" s="217">
        <v>0</v>
      </c>
      <c r="O391" s="216">
        <f t="shared" si="65"/>
        <v>0</v>
      </c>
      <c r="P391" s="215">
        <v>0</v>
      </c>
      <c r="Q391" s="215">
        <v>0</v>
      </c>
      <c r="R391" s="215">
        <v>0</v>
      </c>
      <c r="S391" s="218">
        <v>0</v>
      </c>
      <c r="T391" s="216">
        <f t="shared" si="66"/>
        <v>0</v>
      </c>
      <c r="U391" s="242">
        <v>0</v>
      </c>
      <c r="V391" s="242">
        <v>0</v>
      </c>
      <c r="W391" s="242">
        <v>0</v>
      </c>
      <c r="X391" s="242">
        <v>0</v>
      </c>
      <c r="Y391" s="219">
        <f t="shared" si="67"/>
        <v>19000000</v>
      </c>
      <c r="Z391" s="219">
        <v>19000000</v>
      </c>
      <c r="AA391" s="219">
        <v>0</v>
      </c>
      <c r="AB391" s="219">
        <v>0</v>
      </c>
      <c r="AC391" s="219">
        <v>0</v>
      </c>
      <c r="AD391" s="219">
        <v>0</v>
      </c>
      <c r="AE391" s="219">
        <v>0</v>
      </c>
      <c r="AF391" s="218">
        <v>0</v>
      </c>
      <c r="AG391" s="220">
        <f t="shared" si="68"/>
        <v>19000000</v>
      </c>
      <c r="AH391" s="215">
        <f t="shared" si="69"/>
        <v>19000000</v>
      </c>
      <c r="AI391" s="219">
        <f t="shared" si="70"/>
        <v>0</v>
      </c>
      <c r="AJ391" s="243">
        <v>0</v>
      </c>
      <c r="AK391" s="218">
        <v>0</v>
      </c>
      <c r="AL391" s="218">
        <v>0</v>
      </c>
      <c r="AM391" s="218">
        <v>0</v>
      </c>
      <c r="AN391" s="219">
        <f t="shared" si="71"/>
        <v>0</v>
      </c>
      <c r="AO391" s="218">
        <v>0</v>
      </c>
      <c r="AP391" s="218">
        <v>0</v>
      </c>
      <c r="AQ391" s="218">
        <v>0</v>
      </c>
      <c r="AR391" s="218">
        <v>0</v>
      </c>
      <c r="AS391" s="219">
        <f t="shared" si="72"/>
        <v>0</v>
      </c>
      <c r="AT391" s="242">
        <v>0</v>
      </c>
      <c r="AU391" s="218">
        <v>0</v>
      </c>
      <c r="AV391" s="218">
        <v>0</v>
      </c>
      <c r="AW391" s="218">
        <v>0</v>
      </c>
      <c r="AX391" s="219">
        <f t="shared" si="73"/>
        <v>19000000</v>
      </c>
      <c r="AY391" s="219">
        <v>19000000</v>
      </c>
      <c r="AZ391" s="218">
        <v>0</v>
      </c>
      <c r="BA391" s="218">
        <v>0</v>
      </c>
      <c r="BB391" s="218">
        <v>0</v>
      </c>
      <c r="BC391" s="218">
        <v>0</v>
      </c>
      <c r="BD391" s="218">
        <v>0</v>
      </c>
      <c r="BE391" s="218">
        <v>0</v>
      </c>
    </row>
    <row r="392" ht="20.1" customHeight="1" spans="1:57">
      <c r="A392" s="211">
        <v>385</v>
      </c>
      <c r="B392" s="224" t="s">
        <v>48</v>
      </c>
      <c r="C392" s="224" t="s">
        <v>49</v>
      </c>
      <c r="D392" s="213">
        <v>2021</v>
      </c>
      <c r="E392" s="213" t="s">
        <v>451</v>
      </c>
      <c r="F392" s="212" t="s">
        <v>51</v>
      </c>
      <c r="G392" s="212" t="s">
        <v>52</v>
      </c>
      <c r="H392" s="214">
        <f t="shared" ref="H392:H455" si="74">I392+AF392</f>
        <v>14500000</v>
      </c>
      <c r="I392" s="215">
        <f t="shared" ref="I392:I455" si="75">J392+O392+T392+Y392+AC392+AD392+AE392</f>
        <v>14500000</v>
      </c>
      <c r="J392" s="216">
        <f t="shared" ref="J392:J455" si="76">K392+L392+M392+N392</f>
        <v>0</v>
      </c>
      <c r="K392" s="217">
        <v>0</v>
      </c>
      <c r="L392" s="216">
        <v>0</v>
      </c>
      <c r="M392" s="218">
        <v>0</v>
      </c>
      <c r="N392" s="217">
        <v>0</v>
      </c>
      <c r="O392" s="216">
        <f t="shared" ref="O392:O455" si="77">P392+Q392+R392+S392</f>
        <v>0</v>
      </c>
      <c r="P392" s="215">
        <v>0</v>
      </c>
      <c r="Q392" s="215">
        <v>0</v>
      </c>
      <c r="R392" s="215">
        <v>0</v>
      </c>
      <c r="S392" s="218">
        <v>0</v>
      </c>
      <c r="T392" s="216">
        <f t="shared" ref="T392:T455" si="78">U392+V392+W392+X392</f>
        <v>0</v>
      </c>
      <c r="U392" s="242">
        <v>0</v>
      </c>
      <c r="V392" s="242">
        <v>0</v>
      </c>
      <c r="W392" s="242">
        <v>0</v>
      </c>
      <c r="X392" s="242">
        <v>0</v>
      </c>
      <c r="Y392" s="219">
        <f t="shared" ref="Y392:Y455" si="79">Z392+AA392+AB392</f>
        <v>14500000</v>
      </c>
      <c r="Z392" s="219">
        <v>14500000</v>
      </c>
      <c r="AA392" s="219">
        <v>0</v>
      </c>
      <c r="AB392" s="219">
        <v>0</v>
      </c>
      <c r="AC392" s="219">
        <v>0</v>
      </c>
      <c r="AD392" s="219">
        <v>0</v>
      </c>
      <c r="AE392" s="219">
        <v>0</v>
      </c>
      <c r="AF392" s="218">
        <v>0</v>
      </c>
      <c r="AG392" s="220">
        <f t="shared" ref="AG392:AG455" si="80">AH392+BE392</f>
        <v>14500000</v>
      </c>
      <c r="AH392" s="215">
        <f t="shared" ref="AH392:AH455" si="81">AI392+AN392+AS392+AX392+BB392+BC392+BD392</f>
        <v>14500000</v>
      </c>
      <c r="AI392" s="219">
        <f t="shared" ref="AI392:AI455" si="82">AJ392+AK392+AL392+AM392</f>
        <v>0</v>
      </c>
      <c r="AJ392" s="243">
        <v>0</v>
      </c>
      <c r="AK392" s="218">
        <v>0</v>
      </c>
      <c r="AL392" s="218">
        <v>0</v>
      </c>
      <c r="AM392" s="218">
        <v>0</v>
      </c>
      <c r="AN392" s="219">
        <f t="shared" ref="AN392:AN455" si="83">AO392+AP392+AQ392+AR392</f>
        <v>0</v>
      </c>
      <c r="AO392" s="218">
        <v>0</v>
      </c>
      <c r="AP392" s="218">
        <v>0</v>
      </c>
      <c r="AQ392" s="218">
        <v>0</v>
      </c>
      <c r="AR392" s="218">
        <v>0</v>
      </c>
      <c r="AS392" s="219">
        <f t="shared" ref="AS392:AS455" si="84">AT392+AU392+AV392+AW392</f>
        <v>0</v>
      </c>
      <c r="AT392" s="242">
        <v>0</v>
      </c>
      <c r="AU392" s="218">
        <v>0</v>
      </c>
      <c r="AV392" s="218">
        <v>0</v>
      </c>
      <c r="AW392" s="218">
        <v>0</v>
      </c>
      <c r="AX392" s="219">
        <f t="shared" ref="AX392:AX455" si="85">AY392+AZ392+BA392</f>
        <v>14500000</v>
      </c>
      <c r="AY392" s="219">
        <v>14500000</v>
      </c>
      <c r="AZ392" s="218">
        <v>0</v>
      </c>
      <c r="BA392" s="218">
        <v>0</v>
      </c>
      <c r="BB392" s="218">
        <v>0</v>
      </c>
      <c r="BC392" s="218">
        <v>0</v>
      </c>
      <c r="BD392" s="218">
        <v>0</v>
      </c>
      <c r="BE392" s="218">
        <v>0</v>
      </c>
    </row>
    <row r="393" ht="20.1" customHeight="1" spans="1:57">
      <c r="A393" s="211">
        <v>386</v>
      </c>
      <c r="B393" s="224" t="s">
        <v>48</v>
      </c>
      <c r="C393" s="224" t="s">
        <v>49</v>
      </c>
      <c r="D393" s="213">
        <v>2021</v>
      </c>
      <c r="E393" s="213" t="s">
        <v>452</v>
      </c>
      <c r="F393" s="212" t="s">
        <v>51</v>
      </c>
      <c r="G393" s="212" t="s">
        <v>52</v>
      </c>
      <c r="H393" s="214">
        <f t="shared" si="74"/>
        <v>10500000</v>
      </c>
      <c r="I393" s="215">
        <f t="shared" si="75"/>
        <v>10500000</v>
      </c>
      <c r="J393" s="216">
        <f t="shared" si="76"/>
        <v>0</v>
      </c>
      <c r="K393" s="217">
        <v>0</v>
      </c>
      <c r="L393" s="216">
        <v>0</v>
      </c>
      <c r="M393" s="218">
        <v>0</v>
      </c>
      <c r="N393" s="217">
        <v>0</v>
      </c>
      <c r="O393" s="216">
        <f t="shared" si="77"/>
        <v>0</v>
      </c>
      <c r="P393" s="215">
        <v>0</v>
      </c>
      <c r="Q393" s="215">
        <v>0</v>
      </c>
      <c r="R393" s="215">
        <v>0</v>
      </c>
      <c r="S393" s="218">
        <v>0</v>
      </c>
      <c r="T393" s="216">
        <f t="shared" si="78"/>
        <v>0</v>
      </c>
      <c r="U393" s="242">
        <v>0</v>
      </c>
      <c r="V393" s="242">
        <v>0</v>
      </c>
      <c r="W393" s="242">
        <v>0</v>
      </c>
      <c r="X393" s="242">
        <v>0</v>
      </c>
      <c r="Y393" s="219">
        <f t="shared" si="79"/>
        <v>10500000</v>
      </c>
      <c r="Z393" s="219">
        <v>10500000</v>
      </c>
      <c r="AA393" s="219">
        <v>0</v>
      </c>
      <c r="AB393" s="219">
        <v>0</v>
      </c>
      <c r="AC393" s="219">
        <v>0</v>
      </c>
      <c r="AD393" s="219">
        <v>0</v>
      </c>
      <c r="AE393" s="219">
        <v>0</v>
      </c>
      <c r="AF393" s="218">
        <v>0</v>
      </c>
      <c r="AG393" s="220">
        <f t="shared" si="80"/>
        <v>10500000</v>
      </c>
      <c r="AH393" s="215">
        <f t="shared" si="81"/>
        <v>10500000</v>
      </c>
      <c r="AI393" s="219">
        <f t="shared" si="82"/>
        <v>0</v>
      </c>
      <c r="AJ393" s="243">
        <v>0</v>
      </c>
      <c r="AK393" s="218">
        <v>0</v>
      </c>
      <c r="AL393" s="218">
        <v>0</v>
      </c>
      <c r="AM393" s="218">
        <v>0</v>
      </c>
      <c r="AN393" s="219">
        <f t="shared" si="83"/>
        <v>0</v>
      </c>
      <c r="AO393" s="218">
        <v>0</v>
      </c>
      <c r="AP393" s="218">
        <v>0</v>
      </c>
      <c r="AQ393" s="218">
        <v>0</v>
      </c>
      <c r="AR393" s="218">
        <v>0</v>
      </c>
      <c r="AS393" s="219">
        <f t="shared" si="84"/>
        <v>0</v>
      </c>
      <c r="AT393" s="242">
        <v>0</v>
      </c>
      <c r="AU393" s="218">
        <v>0</v>
      </c>
      <c r="AV393" s="218">
        <v>0</v>
      </c>
      <c r="AW393" s="218">
        <v>0</v>
      </c>
      <c r="AX393" s="219">
        <f t="shared" si="85"/>
        <v>10500000</v>
      </c>
      <c r="AY393" s="219">
        <v>10500000</v>
      </c>
      <c r="AZ393" s="218">
        <v>0</v>
      </c>
      <c r="BA393" s="218">
        <v>0</v>
      </c>
      <c r="BB393" s="218">
        <v>0</v>
      </c>
      <c r="BC393" s="218">
        <v>0</v>
      </c>
      <c r="BD393" s="218">
        <v>0</v>
      </c>
      <c r="BE393" s="218">
        <v>0</v>
      </c>
    </row>
    <row r="394" ht="20.1" customHeight="1" spans="1:57">
      <c r="A394" s="211">
        <v>387</v>
      </c>
      <c r="B394" s="224" t="s">
        <v>48</v>
      </c>
      <c r="C394" s="224" t="s">
        <v>49</v>
      </c>
      <c r="D394" s="213">
        <v>2021</v>
      </c>
      <c r="E394" s="213" t="s">
        <v>453</v>
      </c>
      <c r="F394" s="212" t="s">
        <v>51</v>
      </c>
      <c r="G394" s="212" t="s">
        <v>52</v>
      </c>
      <c r="H394" s="214">
        <f t="shared" si="74"/>
        <v>17000000</v>
      </c>
      <c r="I394" s="215">
        <f t="shared" si="75"/>
        <v>17000000</v>
      </c>
      <c r="J394" s="216">
        <f t="shared" si="76"/>
        <v>0</v>
      </c>
      <c r="K394" s="217">
        <v>0</v>
      </c>
      <c r="L394" s="216">
        <v>0</v>
      </c>
      <c r="M394" s="218">
        <v>0</v>
      </c>
      <c r="N394" s="217">
        <v>0</v>
      </c>
      <c r="O394" s="216">
        <f t="shared" si="77"/>
        <v>0</v>
      </c>
      <c r="P394" s="215">
        <v>0</v>
      </c>
      <c r="Q394" s="215">
        <v>0</v>
      </c>
      <c r="R394" s="215">
        <v>0</v>
      </c>
      <c r="S394" s="218">
        <v>0</v>
      </c>
      <c r="T394" s="216">
        <f t="shared" si="78"/>
        <v>0</v>
      </c>
      <c r="U394" s="242">
        <v>0</v>
      </c>
      <c r="V394" s="242">
        <v>0</v>
      </c>
      <c r="W394" s="242">
        <v>0</v>
      </c>
      <c r="X394" s="242">
        <v>0</v>
      </c>
      <c r="Y394" s="219">
        <f t="shared" si="79"/>
        <v>17000000</v>
      </c>
      <c r="Z394" s="219">
        <v>17000000</v>
      </c>
      <c r="AA394" s="219">
        <v>0</v>
      </c>
      <c r="AB394" s="219">
        <v>0</v>
      </c>
      <c r="AC394" s="219">
        <v>0</v>
      </c>
      <c r="AD394" s="219">
        <v>0</v>
      </c>
      <c r="AE394" s="219">
        <v>0</v>
      </c>
      <c r="AF394" s="218">
        <v>0</v>
      </c>
      <c r="AG394" s="220">
        <f t="shared" si="80"/>
        <v>17000000</v>
      </c>
      <c r="AH394" s="215">
        <f t="shared" si="81"/>
        <v>17000000</v>
      </c>
      <c r="AI394" s="219">
        <f t="shared" si="82"/>
        <v>0</v>
      </c>
      <c r="AJ394" s="243">
        <v>0</v>
      </c>
      <c r="AK394" s="218">
        <v>0</v>
      </c>
      <c r="AL394" s="218">
        <v>0</v>
      </c>
      <c r="AM394" s="218">
        <v>0</v>
      </c>
      <c r="AN394" s="219">
        <f t="shared" si="83"/>
        <v>0</v>
      </c>
      <c r="AO394" s="218">
        <v>0</v>
      </c>
      <c r="AP394" s="218">
        <v>0</v>
      </c>
      <c r="AQ394" s="218">
        <v>0</v>
      </c>
      <c r="AR394" s="218">
        <v>0</v>
      </c>
      <c r="AS394" s="219">
        <f t="shared" si="84"/>
        <v>0</v>
      </c>
      <c r="AT394" s="242">
        <v>0</v>
      </c>
      <c r="AU394" s="218">
        <v>0</v>
      </c>
      <c r="AV394" s="218">
        <v>0</v>
      </c>
      <c r="AW394" s="218">
        <v>0</v>
      </c>
      <c r="AX394" s="219">
        <f t="shared" si="85"/>
        <v>17000000</v>
      </c>
      <c r="AY394" s="219">
        <v>17000000</v>
      </c>
      <c r="AZ394" s="218">
        <v>0</v>
      </c>
      <c r="BA394" s="218">
        <v>0</v>
      </c>
      <c r="BB394" s="218">
        <v>0</v>
      </c>
      <c r="BC394" s="218">
        <v>0</v>
      </c>
      <c r="BD394" s="218">
        <v>0</v>
      </c>
      <c r="BE394" s="218">
        <v>0</v>
      </c>
    </row>
    <row r="395" ht="20.1" customHeight="1" spans="1:57">
      <c r="A395" s="211">
        <v>388</v>
      </c>
      <c r="B395" s="224" t="s">
        <v>48</v>
      </c>
      <c r="C395" s="224" t="s">
        <v>49</v>
      </c>
      <c r="D395" s="213">
        <v>2021</v>
      </c>
      <c r="E395" s="213" t="s">
        <v>454</v>
      </c>
      <c r="F395" s="212" t="s">
        <v>51</v>
      </c>
      <c r="G395" s="212" t="s">
        <v>52</v>
      </c>
      <c r="H395" s="214">
        <f t="shared" si="74"/>
        <v>13000000</v>
      </c>
      <c r="I395" s="215">
        <f t="shared" si="75"/>
        <v>13000000</v>
      </c>
      <c r="J395" s="216">
        <f t="shared" si="76"/>
        <v>0</v>
      </c>
      <c r="K395" s="217">
        <v>0</v>
      </c>
      <c r="L395" s="216">
        <v>0</v>
      </c>
      <c r="M395" s="218">
        <v>0</v>
      </c>
      <c r="N395" s="217">
        <v>0</v>
      </c>
      <c r="O395" s="216">
        <f t="shared" si="77"/>
        <v>0</v>
      </c>
      <c r="P395" s="215">
        <v>0</v>
      </c>
      <c r="Q395" s="215">
        <v>0</v>
      </c>
      <c r="R395" s="215">
        <v>0</v>
      </c>
      <c r="S395" s="218">
        <v>0</v>
      </c>
      <c r="T395" s="216">
        <f t="shared" si="78"/>
        <v>0</v>
      </c>
      <c r="U395" s="242">
        <v>0</v>
      </c>
      <c r="V395" s="242">
        <v>0</v>
      </c>
      <c r="W395" s="242">
        <v>0</v>
      </c>
      <c r="X395" s="242">
        <v>0</v>
      </c>
      <c r="Y395" s="219">
        <f t="shared" si="79"/>
        <v>13000000</v>
      </c>
      <c r="Z395" s="219">
        <v>13000000</v>
      </c>
      <c r="AA395" s="219">
        <v>0</v>
      </c>
      <c r="AB395" s="219">
        <v>0</v>
      </c>
      <c r="AC395" s="219">
        <v>0</v>
      </c>
      <c r="AD395" s="219">
        <v>0</v>
      </c>
      <c r="AE395" s="219">
        <v>0</v>
      </c>
      <c r="AF395" s="218">
        <v>0</v>
      </c>
      <c r="AG395" s="220">
        <f t="shared" si="80"/>
        <v>13000000</v>
      </c>
      <c r="AH395" s="215">
        <f t="shared" si="81"/>
        <v>13000000</v>
      </c>
      <c r="AI395" s="219">
        <f t="shared" si="82"/>
        <v>0</v>
      </c>
      <c r="AJ395" s="243">
        <v>0</v>
      </c>
      <c r="AK395" s="218">
        <v>0</v>
      </c>
      <c r="AL395" s="218">
        <v>0</v>
      </c>
      <c r="AM395" s="218">
        <v>0</v>
      </c>
      <c r="AN395" s="219">
        <f t="shared" si="83"/>
        <v>0</v>
      </c>
      <c r="AO395" s="218">
        <v>0</v>
      </c>
      <c r="AP395" s="218">
        <v>0</v>
      </c>
      <c r="AQ395" s="218">
        <v>0</v>
      </c>
      <c r="AR395" s="218">
        <v>0</v>
      </c>
      <c r="AS395" s="219">
        <f t="shared" si="84"/>
        <v>0</v>
      </c>
      <c r="AT395" s="242">
        <v>0</v>
      </c>
      <c r="AU395" s="218">
        <v>0</v>
      </c>
      <c r="AV395" s="218">
        <v>0</v>
      </c>
      <c r="AW395" s="218">
        <v>0</v>
      </c>
      <c r="AX395" s="219">
        <f t="shared" si="85"/>
        <v>13000000</v>
      </c>
      <c r="AY395" s="219">
        <v>13000000</v>
      </c>
      <c r="AZ395" s="218">
        <v>0</v>
      </c>
      <c r="BA395" s="218">
        <v>0</v>
      </c>
      <c r="BB395" s="219">
        <v>0</v>
      </c>
      <c r="BC395" s="219">
        <v>0</v>
      </c>
      <c r="BD395" s="218">
        <v>0</v>
      </c>
      <c r="BE395" s="218">
        <v>0</v>
      </c>
    </row>
    <row r="396" ht="20.1" customHeight="1" spans="1:57">
      <c r="A396" s="211">
        <v>389</v>
      </c>
      <c r="B396" s="224" t="s">
        <v>48</v>
      </c>
      <c r="C396" s="224" t="s">
        <v>49</v>
      </c>
      <c r="D396" s="213">
        <v>2020</v>
      </c>
      <c r="E396" s="213" t="s">
        <v>455</v>
      </c>
      <c r="F396" s="212" t="s">
        <v>51</v>
      </c>
      <c r="G396" s="212" t="s">
        <v>52</v>
      </c>
      <c r="H396" s="214">
        <f t="shared" si="74"/>
        <v>21949200</v>
      </c>
      <c r="I396" s="215">
        <f t="shared" si="75"/>
        <v>21949200</v>
      </c>
      <c r="J396" s="216">
        <f t="shared" si="76"/>
        <v>0</v>
      </c>
      <c r="K396" s="217">
        <v>0</v>
      </c>
      <c r="L396" s="216">
        <v>0</v>
      </c>
      <c r="M396" s="218">
        <v>0</v>
      </c>
      <c r="N396" s="217">
        <v>0</v>
      </c>
      <c r="O396" s="216">
        <f t="shared" si="77"/>
        <v>0</v>
      </c>
      <c r="P396" s="215">
        <v>0</v>
      </c>
      <c r="Q396" s="215">
        <v>0</v>
      </c>
      <c r="R396" s="215">
        <v>0</v>
      </c>
      <c r="S396" s="218">
        <v>0</v>
      </c>
      <c r="T396" s="216">
        <f t="shared" si="78"/>
        <v>0</v>
      </c>
      <c r="U396" s="242">
        <v>0</v>
      </c>
      <c r="V396" s="242">
        <v>0</v>
      </c>
      <c r="W396" s="242">
        <v>0</v>
      </c>
      <c r="X396" s="242">
        <v>0</v>
      </c>
      <c r="Y396" s="219">
        <f t="shared" si="79"/>
        <v>0</v>
      </c>
      <c r="Z396" s="219">
        <v>0</v>
      </c>
      <c r="AA396" s="219">
        <v>0</v>
      </c>
      <c r="AB396" s="219">
        <v>0</v>
      </c>
      <c r="AC396" s="219">
        <v>0</v>
      </c>
      <c r="AD396" s="220">
        <v>21949200</v>
      </c>
      <c r="AE396" s="219">
        <v>0</v>
      </c>
      <c r="AF396" s="218">
        <v>0</v>
      </c>
      <c r="AG396" s="220">
        <f t="shared" si="80"/>
        <v>21949200</v>
      </c>
      <c r="AH396" s="215">
        <f t="shared" si="81"/>
        <v>21949200</v>
      </c>
      <c r="AI396" s="219">
        <f t="shared" si="82"/>
        <v>0</v>
      </c>
      <c r="AJ396" s="243">
        <v>0</v>
      </c>
      <c r="AK396" s="218">
        <v>0</v>
      </c>
      <c r="AL396" s="218">
        <v>0</v>
      </c>
      <c r="AM396" s="218">
        <v>0</v>
      </c>
      <c r="AN396" s="219">
        <f t="shared" si="83"/>
        <v>0</v>
      </c>
      <c r="AO396" s="218">
        <v>0</v>
      </c>
      <c r="AP396" s="218">
        <v>0</v>
      </c>
      <c r="AQ396" s="218">
        <v>0</v>
      </c>
      <c r="AR396" s="218">
        <v>0</v>
      </c>
      <c r="AS396" s="219">
        <f t="shared" si="84"/>
        <v>0</v>
      </c>
      <c r="AT396" s="242">
        <v>0</v>
      </c>
      <c r="AU396" s="218">
        <v>0</v>
      </c>
      <c r="AV396" s="218">
        <v>0</v>
      </c>
      <c r="AW396" s="218">
        <v>0</v>
      </c>
      <c r="AX396" s="219">
        <f t="shared" si="85"/>
        <v>0</v>
      </c>
      <c r="AY396" s="261">
        <v>0</v>
      </c>
      <c r="AZ396" s="218">
        <v>0</v>
      </c>
      <c r="BA396" s="218">
        <v>0</v>
      </c>
      <c r="BB396" s="219">
        <v>0</v>
      </c>
      <c r="BC396" s="219">
        <v>21949200</v>
      </c>
      <c r="BD396" s="218">
        <v>0</v>
      </c>
      <c r="BE396" s="218">
        <v>0</v>
      </c>
    </row>
    <row r="397" ht="20.1" customHeight="1" spans="1:57">
      <c r="A397" s="211">
        <v>390</v>
      </c>
      <c r="B397" s="224" t="s">
        <v>48</v>
      </c>
      <c r="C397" s="224" t="s">
        <v>49</v>
      </c>
      <c r="D397" s="213">
        <v>2020</v>
      </c>
      <c r="E397" s="213" t="s">
        <v>456</v>
      </c>
      <c r="F397" s="212" t="s">
        <v>51</v>
      </c>
      <c r="G397" s="212" t="s">
        <v>52</v>
      </c>
      <c r="H397" s="214">
        <f t="shared" si="74"/>
        <v>68984300</v>
      </c>
      <c r="I397" s="215">
        <f t="shared" si="75"/>
        <v>68984300</v>
      </c>
      <c r="J397" s="216">
        <f t="shared" si="76"/>
        <v>0</v>
      </c>
      <c r="K397" s="217">
        <v>0</v>
      </c>
      <c r="L397" s="216">
        <v>0</v>
      </c>
      <c r="M397" s="218">
        <v>0</v>
      </c>
      <c r="N397" s="217">
        <v>0</v>
      </c>
      <c r="O397" s="216">
        <f t="shared" si="77"/>
        <v>0</v>
      </c>
      <c r="P397" s="215">
        <v>0</v>
      </c>
      <c r="Q397" s="215">
        <v>0</v>
      </c>
      <c r="R397" s="215">
        <v>0</v>
      </c>
      <c r="S397" s="218">
        <v>0</v>
      </c>
      <c r="T397" s="216">
        <f t="shared" si="78"/>
        <v>0</v>
      </c>
      <c r="U397" s="242">
        <v>0</v>
      </c>
      <c r="V397" s="242">
        <v>0</v>
      </c>
      <c r="W397" s="242">
        <v>0</v>
      </c>
      <c r="X397" s="242">
        <v>0</v>
      </c>
      <c r="Y397" s="219">
        <f t="shared" si="79"/>
        <v>0</v>
      </c>
      <c r="Z397" s="219">
        <v>0</v>
      </c>
      <c r="AA397" s="219">
        <v>0</v>
      </c>
      <c r="AB397" s="219">
        <v>0</v>
      </c>
      <c r="AC397" s="219">
        <v>0</v>
      </c>
      <c r="AD397" s="220">
        <v>68984300</v>
      </c>
      <c r="AE397" s="219">
        <v>0</v>
      </c>
      <c r="AF397" s="218">
        <v>0</v>
      </c>
      <c r="AG397" s="220">
        <f t="shared" si="80"/>
        <v>68984300</v>
      </c>
      <c r="AH397" s="215">
        <f t="shared" si="81"/>
        <v>68984300</v>
      </c>
      <c r="AI397" s="219">
        <f t="shared" si="82"/>
        <v>0</v>
      </c>
      <c r="AJ397" s="243">
        <v>0</v>
      </c>
      <c r="AK397" s="218">
        <v>0</v>
      </c>
      <c r="AL397" s="218">
        <v>0</v>
      </c>
      <c r="AM397" s="218">
        <v>0</v>
      </c>
      <c r="AN397" s="219">
        <f t="shared" si="83"/>
        <v>0</v>
      </c>
      <c r="AO397" s="218">
        <v>0</v>
      </c>
      <c r="AP397" s="218">
        <v>0</v>
      </c>
      <c r="AQ397" s="218">
        <v>0</v>
      </c>
      <c r="AR397" s="218">
        <v>0</v>
      </c>
      <c r="AS397" s="219">
        <f t="shared" si="84"/>
        <v>0</v>
      </c>
      <c r="AT397" s="242">
        <v>0</v>
      </c>
      <c r="AU397" s="218">
        <v>0</v>
      </c>
      <c r="AV397" s="218">
        <v>0</v>
      </c>
      <c r="AW397" s="218">
        <v>0</v>
      </c>
      <c r="AX397" s="219">
        <f t="shared" si="85"/>
        <v>0</v>
      </c>
      <c r="AY397" s="261">
        <v>0</v>
      </c>
      <c r="AZ397" s="218">
        <v>0</v>
      </c>
      <c r="BA397" s="218">
        <v>0</v>
      </c>
      <c r="BB397" s="219">
        <v>0</v>
      </c>
      <c r="BC397" s="219">
        <v>68984300</v>
      </c>
      <c r="BD397" s="218">
        <v>0</v>
      </c>
      <c r="BE397" s="218">
        <v>0</v>
      </c>
    </row>
    <row r="398" ht="20.1" customHeight="1" spans="1:57">
      <c r="A398" s="211">
        <v>391</v>
      </c>
      <c r="B398" s="224" t="s">
        <v>48</v>
      </c>
      <c r="C398" s="224" t="s">
        <v>49</v>
      </c>
      <c r="D398" s="213">
        <v>2020</v>
      </c>
      <c r="E398" s="213" t="s">
        <v>457</v>
      </c>
      <c r="F398" s="212" t="s">
        <v>51</v>
      </c>
      <c r="G398" s="212" t="s">
        <v>52</v>
      </c>
      <c r="H398" s="214">
        <f t="shared" si="74"/>
        <v>56673600</v>
      </c>
      <c r="I398" s="215">
        <f t="shared" si="75"/>
        <v>56673600</v>
      </c>
      <c r="J398" s="216">
        <f t="shared" si="76"/>
        <v>0</v>
      </c>
      <c r="K398" s="217">
        <v>0</v>
      </c>
      <c r="L398" s="216">
        <v>0</v>
      </c>
      <c r="M398" s="218">
        <v>0</v>
      </c>
      <c r="N398" s="217">
        <v>0</v>
      </c>
      <c r="O398" s="216">
        <f t="shared" si="77"/>
        <v>0</v>
      </c>
      <c r="P398" s="215">
        <v>0</v>
      </c>
      <c r="Q398" s="215">
        <v>0</v>
      </c>
      <c r="R398" s="215">
        <v>0</v>
      </c>
      <c r="S398" s="218">
        <v>0</v>
      </c>
      <c r="T398" s="216">
        <f t="shared" si="78"/>
        <v>0</v>
      </c>
      <c r="U398" s="242">
        <v>0</v>
      </c>
      <c r="V398" s="242">
        <v>0</v>
      </c>
      <c r="W398" s="242">
        <v>0</v>
      </c>
      <c r="X398" s="242">
        <v>0</v>
      </c>
      <c r="Y398" s="219">
        <f t="shared" si="79"/>
        <v>0</v>
      </c>
      <c r="Z398" s="219">
        <v>0</v>
      </c>
      <c r="AA398" s="219">
        <v>0</v>
      </c>
      <c r="AB398" s="219">
        <v>0</v>
      </c>
      <c r="AC398" s="219">
        <v>0</v>
      </c>
      <c r="AD398" s="220">
        <v>56673600</v>
      </c>
      <c r="AE398" s="219">
        <v>0</v>
      </c>
      <c r="AF398" s="218">
        <v>0</v>
      </c>
      <c r="AG398" s="220">
        <f t="shared" si="80"/>
        <v>56673600</v>
      </c>
      <c r="AH398" s="215">
        <f t="shared" si="81"/>
        <v>56673600</v>
      </c>
      <c r="AI398" s="219">
        <f t="shared" si="82"/>
        <v>0</v>
      </c>
      <c r="AJ398" s="243">
        <v>0</v>
      </c>
      <c r="AK398" s="218">
        <v>0</v>
      </c>
      <c r="AL398" s="218">
        <v>0</v>
      </c>
      <c r="AM398" s="218">
        <v>0</v>
      </c>
      <c r="AN398" s="219">
        <f t="shared" si="83"/>
        <v>0</v>
      </c>
      <c r="AO398" s="218">
        <v>0</v>
      </c>
      <c r="AP398" s="218">
        <v>0</v>
      </c>
      <c r="AQ398" s="218">
        <v>0</v>
      </c>
      <c r="AR398" s="218">
        <v>0</v>
      </c>
      <c r="AS398" s="219">
        <f t="shared" si="84"/>
        <v>0</v>
      </c>
      <c r="AT398" s="242">
        <v>0</v>
      </c>
      <c r="AU398" s="218">
        <v>0</v>
      </c>
      <c r="AV398" s="218">
        <v>0</v>
      </c>
      <c r="AW398" s="218">
        <v>0</v>
      </c>
      <c r="AX398" s="219">
        <f t="shared" si="85"/>
        <v>0</v>
      </c>
      <c r="AY398" s="261">
        <v>0</v>
      </c>
      <c r="AZ398" s="218">
        <v>0</v>
      </c>
      <c r="BA398" s="218">
        <v>0</v>
      </c>
      <c r="BB398" s="219">
        <v>0</v>
      </c>
      <c r="BC398" s="219">
        <v>56673600</v>
      </c>
      <c r="BD398" s="218">
        <v>0</v>
      </c>
      <c r="BE398" s="218">
        <v>0</v>
      </c>
    </row>
    <row r="399" ht="20.1" customHeight="1" spans="1:57">
      <c r="A399" s="211">
        <v>392</v>
      </c>
      <c r="B399" s="224" t="s">
        <v>48</v>
      </c>
      <c r="C399" s="224" t="s">
        <v>49</v>
      </c>
      <c r="D399" s="213">
        <v>2020</v>
      </c>
      <c r="E399" s="213" t="s">
        <v>458</v>
      </c>
      <c r="F399" s="212" t="s">
        <v>51</v>
      </c>
      <c r="G399" s="212" t="s">
        <v>52</v>
      </c>
      <c r="H399" s="214">
        <f t="shared" si="74"/>
        <v>193300</v>
      </c>
      <c r="I399" s="215">
        <f t="shared" si="75"/>
        <v>193300</v>
      </c>
      <c r="J399" s="216">
        <f t="shared" si="76"/>
        <v>0</v>
      </c>
      <c r="K399" s="217">
        <v>0</v>
      </c>
      <c r="L399" s="216">
        <v>0</v>
      </c>
      <c r="M399" s="218">
        <v>0</v>
      </c>
      <c r="N399" s="217">
        <v>0</v>
      </c>
      <c r="O399" s="216">
        <f t="shared" si="77"/>
        <v>0</v>
      </c>
      <c r="P399" s="215">
        <v>0</v>
      </c>
      <c r="Q399" s="215">
        <v>0</v>
      </c>
      <c r="R399" s="215">
        <v>0</v>
      </c>
      <c r="S399" s="218">
        <v>0</v>
      </c>
      <c r="T399" s="216">
        <f t="shared" si="78"/>
        <v>0</v>
      </c>
      <c r="U399" s="242">
        <v>0</v>
      </c>
      <c r="V399" s="242">
        <v>0</v>
      </c>
      <c r="W399" s="242">
        <v>0</v>
      </c>
      <c r="X399" s="242">
        <v>0</v>
      </c>
      <c r="Y399" s="219">
        <f t="shared" si="79"/>
        <v>0</v>
      </c>
      <c r="Z399" s="219">
        <v>0</v>
      </c>
      <c r="AA399" s="219">
        <v>0</v>
      </c>
      <c r="AB399" s="219">
        <v>0</v>
      </c>
      <c r="AC399" s="219">
        <v>0</v>
      </c>
      <c r="AD399" s="220">
        <v>193300</v>
      </c>
      <c r="AE399" s="219">
        <v>0</v>
      </c>
      <c r="AF399" s="218">
        <v>0</v>
      </c>
      <c r="AG399" s="220">
        <f t="shared" si="80"/>
        <v>193300</v>
      </c>
      <c r="AH399" s="215">
        <f t="shared" si="81"/>
        <v>193300</v>
      </c>
      <c r="AI399" s="219">
        <f t="shared" si="82"/>
        <v>0</v>
      </c>
      <c r="AJ399" s="243">
        <v>0</v>
      </c>
      <c r="AK399" s="218">
        <v>0</v>
      </c>
      <c r="AL399" s="218">
        <v>0</v>
      </c>
      <c r="AM399" s="218">
        <v>0</v>
      </c>
      <c r="AN399" s="219">
        <f t="shared" si="83"/>
        <v>0</v>
      </c>
      <c r="AO399" s="218">
        <v>0</v>
      </c>
      <c r="AP399" s="218">
        <v>0</v>
      </c>
      <c r="AQ399" s="218">
        <v>0</v>
      </c>
      <c r="AR399" s="218">
        <v>0</v>
      </c>
      <c r="AS399" s="219">
        <f t="shared" si="84"/>
        <v>0</v>
      </c>
      <c r="AT399" s="242">
        <v>0</v>
      </c>
      <c r="AU399" s="218">
        <v>0</v>
      </c>
      <c r="AV399" s="218">
        <v>0</v>
      </c>
      <c r="AW399" s="218">
        <v>0</v>
      </c>
      <c r="AX399" s="219">
        <f t="shared" si="85"/>
        <v>0</v>
      </c>
      <c r="AY399" s="261">
        <v>0</v>
      </c>
      <c r="AZ399" s="218">
        <v>0</v>
      </c>
      <c r="BA399" s="218">
        <v>0</v>
      </c>
      <c r="BB399" s="219">
        <v>0</v>
      </c>
      <c r="BC399" s="219">
        <v>193300</v>
      </c>
      <c r="BD399" s="218">
        <v>0</v>
      </c>
      <c r="BE399" s="218">
        <v>0</v>
      </c>
    </row>
    <row r="400" ht="20.1" customHeight="1" spans="1:57">
      <c r="A400" s="211">
        <v>393</v>
      </c>
      <c r="B400" s="224" t="s">
        <v>48</v>
      </c>
      <c r="C400" s="224" t="s">
        <v>49</v>
      </c>
      <c r="D400" s="213">
        <v>2020</v>
      </c>
      <c r="E400" s="213" t="s">
        <v>459</v>
      </c>
      <c r="F400" s="212" t="s">
        <v>51</v>
      </c>
      <c r="G400" s="212" t="s">
        <v>52</v>
      </c>
      <c r="H400" s="214">
        <f t="shared" si="74"/>
        <v>6777600</v>
      </c>
      <c r="I400" s="215">
        <f t="shared" si="75"/>
        <v>6777600</v>
      </c>
      <c r="J400" s="216">
        <f t="shared" si="76"/>
        <v>0</v>
      </c>
      <c r="K400" s="217">
        <v>0</v>
      </c>
      <c r="L400" s="216">
        <v>0</v>
      </c>
      <c r="M400" s="218">
        <v>0</v>
      </c>
      <c r="N400" s="217">
        <v>0</v>
      </c>
      <c r="O400" s="216">
        <f t="shared" si="77"/>
        <v>0</v>
      </c>
      <c r="P400" s="215">
        <v>0</v>
      </c>
      <c r="Q400" s="215">
        <v>0</v>
      </c>
      <c r="R400" s="215">
        <v>0</v>
      </c>
      <c r="S400" s="218">
        <v>0</v>
      </c>
      <c r="T400" s="216">
        <f t="shared" si="78"/>
        <v>0</v>
      </c>
      <c r="U400" s="242">
        <v>0</v>
      </c>
      <c r="V400" s="242">
        <v>0</v>
      </c>
      <c r="W400" s="242">
        <v>0</v>
      </c>
      <c r="X400" s="242">
        <v>0</v>
      </c>
      <c r="Y400" s="219">
        <f t="shared" si="79"/>
        <v>0</v>
      </c>
      <c r="Z400" s="219">
        <v>0</v>
      </c>
      <c r="AA400" s="219">
        <v>0</v>
      </c>
      <c r="AB400" s="219">
        <v>0</v>
      </c>
      <c r="AC400" s="219">
        <v>0</v>
      </c>
      <c r="AD400" s="220">
        <v>6777600</v>
      </c>
      <c r="AE400" s="219">
        <v>0</v>
      </c>
      <c r="AF400" s="218">
        <v>0</v>
      </c>
      <c r="AG400" s="220">
        <f t="shared" si="80"/>
        <v>6777600</v>
      </c>
      <c r="AH400" s="215">
        <f t="shared" si="81"/>
        <v>6777600</v>
      </c>
      <c r="AI400" s="219">
        <f t="shared" si="82"/>
        <v>0</v>
      </c>
      <c r="AJ400" s="243">
        <v>0</v>
      </c>
      <c r="AK400" s="218">
        <v>0</v>
      </c>
      <c r="AL400" s="218">
        <v>0</v>
      </c>
      <c r="AM400" s="218">
        <v>0</v>
      </c>
      <c r="AN400" s="219">
        <f t="shared" si="83"/>
        <v>0</v>
      </c>
      <c r="AO400" s="218">
        <v>0</v>
      </c>
      <c r="AP400" s="218">
        <v>0</v>
      </c>
      <c r="AQ400" s="218">
        <v>0</v>
      </c>
      <c r="AR400" s="218">
        <v>0</v>
      </c>
      <c r="AS400" s="219">
        <f t="shared" si="84"/>
        <v>0</v>
      </c>
      <c r="AT400" s="242">
        <v>0</v>
      </c>
      <c r="AU400" s="218">
        <v>0</v>
      </c>
      <c r="AV400" s="218">
        <v>0</v>
      </c>
      <c r="AW400" s="218">
        <v>0</v>
      </c>
      <c r="AX400" s="219">
        <f t="shared" si="85"/>
        <v>0</v>
      </c>
      <c r="AY400" s="261">
        <v>0</v>
      </c>
      <c r="AZ400" s="218">
        <v>0</v>
      </c>
      <c r="BA400" s="218">
        <v>0</v>
      </c>
      <c r="BB400" s="219">
        <v>0</v>
      </c>
      <c r="BC400" s="219">
        <v>6777600</v>
      </c>
      <c r="BD400" s="218">
        <v>0</v>
      </c>
      <c r="BE400" s="218">
        <v>0</v>
      </c>
    </row>
    <row r="401" ht="20.1" customHeight="1" spans="1:58">
      <c r="A401" s="211">
        <v>394</v>
      </c>
      <c r="B401" s="224" t="s">
        <v>48</v>
      </c>
      <c r="C401" s="224" t="s">
        <v>49</v>
      </c>
      <c r="D401" s="213">
        <v>2020</v>
      </c>
      <c r="E401" s="213" t="s">
        <v>460</v>
      </c>
      <c r="F401" s="212" t="s">
        <v>51</v>
      </c>
      <c r="G401" s="212" t="s">
        <v>52</v>
      </c>
      <c r="H401" s="214">
        <f t="shared" si="74"/>
        <v>6736300</v>
      </c>
      <c r="I401" s="215">
        <f t="shared" si="75"/>
        <v>6736300</v>
      </c>
      <c r="J401" s="216">
        <f t="shared" si="76"/>
        <v>0</v>
      </c>
      <c r="K401" s="217">
        <v>0</v>
      </c>
      <c r="L401" s="216">
        <v>0</v>
      </c>
      <c r="M401" s="218">
        <v>0</v>
      </c>
      <c r="N401" s="217">
        <v>0</v>
      </c>
      <c r="O401" s="216">
        <f t="shared" si="77"/>
        <v>0</v>
      </c>
      <c r="P401" s="215">
        <v>0</v>
      </c>
      <c r="Q401" s="215">
        <v>0</v>
      </c>
      <c r="R401" s="215">
        <v>0</v>
      </c>
      <c r="S401" s="218">
        <v>0</v>
      </c>
      <c r="T401" s="216">
        <f t="shared" si="78"/>
        <v>0</v>
      </c>
      <c r="U401" s="242">
        <v>0</v>
      </c>
      <c r="V401" s="242">
        <v>0</v>
      </c>
      <c r="W401" s="242">
        <v>0</v>
      </c>
      <c r="X401" s="242">
        <v>0</v>
      </c>
      <c r="Y401" s="219">
        <f t="shared" si="79"/>
        <v>0</v>
      </c>
      <c r="Z401" s="219">
        <v>0</v>
      </c>
      <c r="AA401" s="219">
        <v>0</v>
      </c>
      <c r="AB401" s="219">
        <v>0</v>
      </c>
      <c r="AC401" s="219">
        <v>0</v>
      </c>
      <c r="AD401" s="220">
        <v>6736300</v>
      </c>
      <c r="AE401" s="219">
        <v>0</v>
      </c>
      <c r="AF401" s="218">
        <v>0</v>
      </c>
      <c r="AG401" s="220">
        <f t="shared" si="80"/>
        <v>6736300</v>
      </c>
      <c r="AH401" s="215">
        <f t="shared" si="81"/>
        <v>6736300</v>
      </c>
      <c r="AI401" s="219">
        <f t="shared" si="82"/>
        <v>0</v>
      </c>
      <c r="AJ401" s="243">
        <v>0</v>
      </c>
      <c r="AK401" s="218">
        <v>0</v>
      </c>
      <c r="AL401" s="218">
        <v>0</v>
      </c>
      <c r="AM401" s="218">
        <v>0</v>
      </c>
      <c r="AN401" s="219">
        <f t="shared" si="83"/>
        <v>0</v>
      </c>
      <c r="AO401" s="218">
        <v>0</v>
      </c>
      <c r="AP401" s="218">
        <v>0</v>
      </c>
      <c r="AQ401" s="218">
        <v>0</v>
      </c>
      <c r="AR401" s="218">
        <v>0</v>
      </c>
      <c r="AS401" s="219">
        <f t="shared" si="84"/>
        <v>0</v>
      </c>
      <c r="AT401" s="242">
        <v>0</v>
      </c>
      <c r="AU401" s="218">
        <v>0</v>
      </c>
      <c r="AV401" s="218">
        <v>0</v>
      </c>
      <c r="AW401" s="218">
        <v>0</v>
      </c>
      <c r="AX401" s="219">
        <f t="shared" si="85"/>
        <v>0</v>
      </c>
      <c r="AY401" s="261">
        <v>0</v>
      </c>
      <c r="AZ401" s="218">
        <v>0</v>
      </c>
      <c r="BA401" s="218">
        <v>0</v>
      </c>
      <c r="BB401" s="219">
        <v>0</v>
      </c>
      <c r="BC401" s="219">
        <v>6736300</v>
      </c>
      <c r="BD401" s="218">
        <v>0</v>
      </c>
      <c r="BE401" s="218">
        <v>0</v>
      </c>
    </row>
    <row r="402" ht="20.1" customHeight="1" spans="1:58">
      <c r="A402" s="211">
        <v>395</v>
      </c>
      <c r="B402" s="224" t="s">
        <v>48</v>
      </c>
      <c r="C402" s="224" t="s">
        <v>49</v>
      </c>
      <c r="D402" s="213">
        <v>2021</v>
      </c>
      <c r="E402" s="213" t="s">
        <v>461</v>
      </c>
      <c r="F402" s="212" t="s">
        <v>51</v>
      </c>
      <c r="G402" s="212" t="s">
        <v>52</v>
      </c>
      <c r="H402" s="214">
        <f t="shared" si="74"/>
        <v>3877700</v>
      </c>
      <c r="I402" s="215">
        <f t="shared" si="75"/>
        <v>3877700</v>
      </c>
      <c r="J402" s="216">
        <f t="shared" si="76"/>
        <v>0</v>
      </c>
      <c r="K402" s="217">
        <v>0</v>
      </c>
      <c r="L402" s="216">
        <v>0</v>
      </c>
      <c r="M402" s="218">
        <v>0</v>
      </c>
      <c r="N402" s="217">
        <v>0</v>
      </c>
      <c r="O402" s="216">
        <f t="shared" si="77"/>
        <v>0</v>
      </c>
      <c r="P402" s="215">
        <v>0</v>
      </c>
      <c r="Q402" s="215">
        <v>0</v>
      </c>
      <c r="R402" s="215">
        <v>0</v>
      </c>
      <c r="S402" s="218">
        <v>0</v>
      </c>
      <c r="T402" s="216">
        <f t="shared" si="78"/>
        <v>0</v>
      </c>
      <c r="U402" s="242">
        <v>0</v>
      </c>
      <c r="V402" s="242">
        <v>0</v>
      </c>
      <c r="W402" s="242">
        <v>0</v>
      </c>
      <c r="X402" s="242">
        <v>0</v>
      </c>
      <c r="Y402" s="219">
        <f t="shared" si="79"/>
        <v>0</v>
      </c>
      <c r="Z402" s="219">
        <v>0</v>
      </c>
      <c r="AA402" s="219">
        <v>0</v>
      </c>
      <c r="AB402" s="219">
        <v>0</v>
      </c>
      <c r="AC402" s="219">
        <v>0</v>
      </c>
      <c r="AD402" s="220">
        <v>3877700</v>
      </c>
      <c r="AE402" s="219">
        <v>0</v>
      </c>
      <c r="AF402" s="218">
        <v>0</v>
      </c>
      <c r="AG402" s="220">
        <f t="shared" si="80"/>
        <v>3877700</v>
      </c>
      <c r="AH402" s="215">
        <f t="shared" si="81"/>
        <v>3877700</v>
      </c>
      <c r="AI402" s="219">
        <f t="shared" si="82"/>
        <v>0</v>
      </c>
      <c r="AJ402" s="243">
        <v>0</v>
      </c>
      <c r="AK402" s="218">
        <v>0</v>
      </c>
      <c r="AL402" s="218">
        <v>0</v>
      </c>
      <c r="AM402" s="218">
        <v>0</v>
      </c>
      <c r="AN402" s="219">
        <f t="shared" si="83"/>
        <v>0</v>
      </c>
      <c r="AO402" s="218">
        <v>0</v>
      </c>
      <c r="AP402" s="218">
        <v>0</v>
      </c>
      <c r="AQ402" s="218">
        <v>0</v>
      </c>
      <c r="AR402" s="218">
        <v>0</v>
      </c>
      <c r="AS402" s="219">
        <f t="shared" si="84"/>
        <v>0</v>
      </c>
      <c r="AT402" s="242">
        <v>0</v>
      </c>
      <c r="AU402" s="218">
        <v>0</v>
      </c>
      <c r="AV402" s="218">
        <v>0</v>
      </c>
      <c r="AW402" s="218">
        <v>0</v>
      </c>
      <c r="AX402" s="219">
        <f t="shared" si="85"/>
        <v>0</v>
      </c>
      <c r="AY402" s="261">
        <v>0</v>
      </c>
      <c r="AZ402" s="218">
        <v>0</v>
      </c>
      <c r="BA402" s="218">
        <v>0</v>
      </c>
      <c r="BB402" s="219">
        <v>0</v>
      </c>
      <c r="BC402" s="219">
        <v>3877700</v>
      </c>
      <c r="BD402" s="218">
        <v>0</v>
      </c>
      <c r="BE402" s="218">
        <v>0</v>
      </c>
    </row>
    <row r="403" ht="20.1" customHeight="1" spans="1:58">
      <c r="A403" s="211">
        <v>396</v>
      </c>
      <c r="B403" s="224" t="s">
        <v>48</v>
      </c>
      <c r="C403" s="224" t="s">
        <v>49</v>
      </c>
      <c r="D403" s="213">
        <v>2021</v>
      </c>
      <c r="E403" s="213" t="s">
        <v>462</v>
      </c>
      <c r="F403" s="212" t="s">
        <v>51</v>
      </c>
      <c r="G403" s="212" t="s">
        <v>52</v>
      </c>
      <c r="H403" s="214">
        <f t="shared" si="74"/>
        <v>25500000</v>
      </c>
      <c r="I403" s="215">
        <f t="shared" si="75"/>
        <v>25500000</v>
      </c>
      <c r="J403" s="216">
        <f t="shared" si="76"/>
        <v>0</v>
      </c>
      <c r="K403" s="217">
        <v>0</v>
      </c>
      <c r="L403" s="216">
        <v>0</v>
      </c>
      <c r="M403" s="218">
        <v>0</v>
      </c>
      <c r="N403" s="217">
        <v>0</v>
      </c>
      <c r="O403" s="216">
        <f t="shared" si="77"/>
        <v>0</v>
      </c>
      <c r="P403" s="215">
        <v>0</v>
      </c>
      <c r="Q403" s="215">
        <v>0</v>
      </c>
      <c r="R403" s="215">
        <v>0</v>
      </c>
      <c r="S403" s="218">
        <v>0</v>
      </c>
      <c r="T403" s="216">
        <f t="shared" si="78"/>
        <v>0</v>
      </c>
      <c r="U403" s="242">
        <v>0</v>
      </c>
      <c r="V403" s="242">
        <v>0</v>
      </c>
      <c r="W403" s="242">
        <v>0</v>
      </c>
      <c r="X403" s="242">
        <v>0</v>
      </c>
      <c r="Y403" s="219">
        <f t="shared" si="79"/>
        <v>0</v>
      </c>
      <c r="Z403" s="219">
        <v>0</v>
      </c>
      <c r="AA403" s="219">
        <v>0</v>
      </c>
      <c r="AB403" s="219">
        <v>0</v>
      </c>
      <c r="AC403" s="219">
        <v>25500000</v>
      </c>
      <c r="AD403" s="220">
        <v>0</v>
      </c>
      <c r="AE403" s="219">
        <v>0</v>
      </c>
      <c r="AF403" s="218">
        <v>0</v>
      </c>
      <c r="AG403" s="220">
        <f t="shared" si="80"/>
        <v>25500000</v>
      </c>
      <c r="AH403" s="215">
        <f t="shared" si="81"/>
        <v>25500000</v>
      </c>
      <c r="AI403" s="219">
        <f t="shared" si="82"/>
        <v>0</v>
      </c>
      <c r="AJ403" s="243">
        <v>0</v>
      </c>
      <c r="AK403" s="218">
        <v>0</v>
      </c>
      <c r="AL403" s="218">
        <v>0</v>
      </c>
      <c r="AM403" s="218">
        <v>0</v>
      </c>
      <c r="AN403" s="219">
        <f t="shared" si="83"/>
        <v>0</v>
      </c>
      <c r="AO403" s="218">
        <v>0</v>
      </c>
      <c r="AP403" s="218">
        <v>0</v>
      </c>
      <c r="AQ403" s="218">
        <v>0</v>
      </c>
      <c r="AR403" s="218">
        <v>0</v>
      </c>
      <c r="AS403" s="219">
        <f t="shared" si="84"/>
        <v>0</v>
      </c>
      <c r="AT403" s="242">
        <v>0</v>
      </c>
      <c r="AU403" s="218">
        <v>0</v>
      </c>
      <c r="AV403" s="218">
        <v>0</v>
      </c>
      <c r="AW403" s="218">
        <v>0</v>
      </c>
      <c r="AX403" s="219">
        <f t="shared" si="85"/>
        <v>0</v>
      </c>
      <c r="AY403" s="261">
        <v>0</v>
      </c>
      <c r="AZ403" s="218">
        <v>0</v>
      </c>
      <c r="BA403" s="218">
        <v>0</v>
      </c>
      <c r="BB403" s="219">
        <v>25500000</v>
      </c>
      <c r="BC403" s="219">
        <v>0</v>
      </c>
      <c r="BD403" s="218">
        <v>0</v>
      </c>
      <c r="BE403" s="218">
        <v>0</v>
      </c>
    </row>
    <row r="404" ht="20.1" customHeight="1" spans="1:58">
      <c r="A404" s="211">
        <v>397</v>
      </c>
      <c r="B404" s="224" t="s">
        <v>48</v>
      </c>
      <c r="C404" s="224" t="s">
        <v>49</v>
      </c>
      <c r="D404" s="213">
        <v>2023</v>
      </c>
      <c r="E404" s="213" t="s">
        <v>463</v>
      </c>
      <c r="F404" s="212" t="s">
        <v>51</v>
      </c>
      <c r="G404" s="229" t="s">
        <v>51</v>
      </c>
      <c r="H404" s="214">
        <f t="shared" si="74"/>
        <v>8000000</v>
      </c>
      <c r="I404" s="215">
        <f t="shared" si="75"/>
        <v>8000000</v>
      </c>
      <c r="J404" s="216">
        <f t="shared" si="76"/>
        <v>0</v>
      </c>
      <c r="K404" s="217">
        <v>0</v>
      </c>
      <c r="L404" s="216">
        <v>0</v>
      </c>
      <c r="M404" s="218">
        <v>0</v>
      </c>
      <c r="N404" s="217">
        <v>0</v>
      </c>
      <c r="O404" s="216">
        <f t="shared" si="77"/>
        <v>0</v>
      </c>
      <c r="P404" s="215">
        <v>0</v>
      </c>
      <c r="Q404" s="215">
        <v>0</v>
      </c>
      <c r="R404" s="215">
        <v>0</v>
      </c>
      <c r="S404" s="218">
        <v>0</v>
      </c>
      <c r="T404" s="216">
        <f t="shared" si="78"/>
        <v>0</v>
      </c>
      <c r="U404" s="242">
        <v>0</v>
      </c>
      <c r="V404" s="242">
        <v>0</v>
      </c>
      <c r="W404" s="242">
        <v>0</v>
      </c>
      <c r="X404" s="242">
        <v>0</v>
      </c>
      <c r="Y404" s="219">
        <f t="shared" si="79"/>
        <v>0</v>
      </c>
      <c r="Z404" s="219">
        <v>0</v>
      </c>
      <c r="AA404" s="219">
        <v>0</v>
      </c>
      <c r="AB404" s="219">
        <v>0</v>
      </c>
      <c r="AC404" s="219">
        <v>8000000</v>
      </c>
      <c r="AD404" s="220">
        <v>0</v>
      </c>
      <c r="AE404" s="219">
        <v>0</v>
      </c>
      <c r="AF404" s="218">
        <v>0</v>
      </c>
      <c r="AG404" s="220">
        <f t="shared" si="80"/>
        <v>8000000</v>
      </c>
      <c r="AH404" s="215">
        <f t="shared" si="81"/>
        <v>8000000</v>
      </c>
      <c r="AI404" s="219">
        <f t="shared" si="82"/>
        <v>0</v>
      </c>
      <c r="AJ404" s="243">
        <v>0</v>
      </c>
      <c r="AK404" s="218">
        <v>0</v>
      </c>
      <c r="AL404" s="218">
        <v>0</v>
      </c>
      <c r="AM404" s="218">
        <v>0</v>
      </c>
      <c r="AN404" s="219">
        <f t="shared" si="83"/>
        <v>0</v>
      </c>
      <c r="AO404" s="218">
        <v>0</v>
      </c>
      <c r="AP404" s="218">
        <v>0</v>
      </c>
      <c r="AQ404" s="218">
        <v>0</v>
      </c>
      <c r="AR404" s="218">
        <v>0</v>
      </c>
      <c r="AS404" s="219">
        <f t="shared" si="84"/>
        <v>0</v>
      </c>
      <c r="AT404" s="242">
        <v>0</v>
      </c>
      <c r="AU404" s="218">
        <v>0</v>
      </c>
      <c r="AV404" s="218">
        <v>0</v>
      </c>
      <c r="AW404" s="218">
        <v>0</v>
      </c>
      <c r="AX404" s="219">
        <f t="shared" si="85"/>
        <v>0</v>
      </c>
      <c r="AY404" s="261">
        <v>0</v>
      </c>
      <c r="AZ404" s="218">
        <v>0</v>
      </c>
      <c r="BA404" s="218">
        <v>0</v>
      </c>
      <c r="BB404" s="219">
        <v>8000000</v>
      </c>
      <c r="BC404" s="219">
        <v>0</v>
      </c>
      <c r="BD404" s="218">
        <v>0</v>
      </c>
      <c r="BE404" s="218">
        <v>0</v>
      </c>
    </row>
    <row r="405" ht="20.1" customHeight="1" spans="1:58">
      <c r="A405" s="211">
        <v>398</v>
      </c>
      <c r="B405" s="224" t="s">
        <v>48</v>
      </c>
      <c r="C405" s="224" t="s">
        <v>49</v>
      </c>
      <c r="D405" s="213">
        <v>2022</v>
      </c>
      <c r="E405" s="213" t="s">
        <v>464</v>
      </c>
      <c r="F405" s="212" t="s">
        <v>51</v>
      </c>
      <c r="G405" s="212" t="s">
        <v>52</v>
      </c>
      <c r="H405" s="214">
        <f t="shared" si="74"/>
        <v>2670000</v>
      </c>
      <c r="I405" s="215">
        <f t="shared" si="75"/>
        <v>2670000</v>
      </c>
      <c r="J405" s="216">
        <f t="shared" si="76"/>
        <v>0</v>
      </c>
      <c r="K405" s="217">
        <v>0</v>
      </c>
      <c r="L405" s="216">
        <v>0</v>
      </c>
      <c r="M405" s="218">
        <v>0</v>
      </c>
      <c r="N405" s="217">
        <v>0</v>
      </c>
      <c r="O405" s="216">
        <f t="shared" si="77"/>
        <v>0</v>
      </c>
      <c r="P405" s="215">
        <v>0</v>
      </c>
      <c r="Q405" s="215">
        <v>0</v>
      </c>
      <c r="R405" s="215">
        <v>0</v>
      </c>
      <c r="S405" s="218">
        <v>0</v>
      </c>
      <c r="T405" s="216">
        <f t="shared" si="78"/>
        <v>0</v>
      </c>
      <c r="U405" s="242">
        <v>0</v>
      </c>
      <c r="V405" s="242">
        <v>0</v>
      </c>
      <c r="W405" s="242">
        <v>0</v>
      </c>
      <c r="X405" s="242">
        <v>0</v>
      </c>
      <c r="Y405" s="219">
        <f t="shared" si="79"/>
        <v>0</v>
      </c>
      <c r="Z405" s="219">
        <v>0</v>
      </c>
      <c r="AA405" s="219">
        <v>0</v>
      </c>
      <c r="AB405" s="219">
        <v>0</v>
      </c>
      <c r="AC405" s="219">
        <v>2670000</v>
      </c>
      <c r="AD405" s="220">
        <v>0</v>
      </c>
      <c r="AE405" s="219">
        <v>0</v>
      </c>
      <c r="AF405" s="218">
        <v>0</v>
      </c>
      <c r="AG405" s="220">
        <f t="shared" si="80"/>
        <v>2670000</v>
      </c>
      <c r="AH405" s="215">
        <f t="shared" si="81"/>
        <v>2670000</v>
      </c>
      <c r="AI405" s="219">
        <f t="shared" si="82"/>
        <v>0</v>
      </c>
      <c r="AJ405" s="243">
        <v>0</v>
      </c>
      <c r="AK405" s="218">
        <v>0</v>
      </c>
      <c r="AL405" s="218">
        <v>0</v>
      </c>
      <c r="AM405" s="218">
        <v>0</v>
      </c>
      <c r="AN405" s="219">
        <f t="shared" si="83"/>
        <v>0</v>
      </c>
      <c r="AO405" s="218">
        <v>0</v>
      </c>
      <c r="AP405" s="218">
        <v>0</v>
      </c>
      <c r="AQ405" s="218">
        <v>0</v>
      </c>
      <c r="AR405" s="218">
        <v>0</v>
      </c>
      <c r="AS405" s="219">
        <f t="shared" si="84"/>
        <v>0</v>
      </c>
      <c r="AT405" s="242">
        <v>0</v>
      </c>
      <c r="AU405" s="218">
        <v>0</v>
      </c>
      <c r="AV405" s="218">
        <v>0</v>
      </c>
      <c r="AW405" s="218">
        <v>0</v>
      </c>
      <c r="AX405" s="219">
        <f t="shared" si="85"/>
        <v>0</v>
      </c>
      <c r="AY405" s="261">
        <v>0</v>
      </c>
      <c r="AZ405" s="218">
        <v>0</v>
      </c>
      <c r="BA405" s="218">
        <v>0</v>
      </c>
      <c r="BB405" s="219">
        <v>2670000</v>
      </c>
      <c r="BC405" s="219">
        <v>0</v>
      </c>
      <c r="BD405" s="218">
        <v>0</v>
      </c>
      <c r="BE405" s="218">
        <v>0</v>
      </c>
    </row>
    <row r="406" ht="20.1" customHeight="1" spans="1:58">
      <c r="A406" s="211">
        <v>399</v>
      </c>
      <c r="B406" s="224" t="s">
        <v>48</v>
      </c>
      <c r="C406" s="224" t="s">
        <v>49</v>
      </c>
      <c r="D406" s="213">
        <v>2022</v>
      </c>
      <c r="E406" s="213" t="s">
        <v>465</v>
      </c>
      <c r="F406" s="212" t="s">
        <v>51</v>
      </c>
      <c r="G406" s="212" t="s">
        <v>52</v>
      </c>
      <c r="H406" s="214">
        <f t="shared" si="74"/>
        <v>8080000</v>
      </c>
      <c r="I406" s="215">
        <f t="shared" si="75"/>
        <v>8080000</v>
      </c>
      <c r="J406" s="216">
        <f t="shared" si="76"/>
        <v>0</v>
      </c>
      <c r="K406" s="217">
        <v>0</v>
      </c>
      <c r="L406" s="216">
        <v>0</v>
      </c>
      <c r="M406" s="218">
        <v>0</v>
      </c>
      <c r="N406" s="217">
        <v>0</v>
      </c>
      <c r="O406" s="216">
        <f t="shared" si="77"/>
        <v>0</v>
      </c>
      <c r="P406" s="215">
        <v>0</v>
      </c>
      <c r="Q406" s="215">
        <v>0</v>
      </c>
      <c r="R406" s="215">
        <v>0</v>
      </c>
      <c r="S406" s="218">
        <v>0</v>
      </c>
      <c r="T406" s="216">
        <f t="shared" si="78"/>
        <v>0</v>
      </c>
      <c r="U406" s="242">
        <v>0</v>
      </c>
      <c r="V406" s="242">
        <v>0</v>
      </c>
      <c r="W406" s="242">
        <v>0</v>
      </c>
      <c r="X406" s="242">
        <v>0</v>
      </c>
      <c r="Y406" s="219">
        <f t="shared" si="79"/>
        <v>0</v>
      </c>
      <c r="Z406" s="219">
        <v>0</v>
      </c>
      <c r="AA406" s="219">
        <v>0</v>
      </c>
      <c r="AB406" s="219">
        <v>0</v>
      </c>
      <c r="AC406" s="219">
        <v>8080000</v>
      </c>
      <c r="AD406" s="220">
        <v>0</v>
      </c>
      <c r="AE406" s="219">
        <v>0</v>
      </c>
      <c r="AF406" s="218">
        <v>0</v>
      </c>
      <c r="AG406" s="220">
        <f t="shared" si="80"/>
        <v>8080000</v>
      </c>
      <c r="AH406" s="215">
        <f t="shared" si="81"/>
        <v>8080000</v>
      </c>
      <c r="AI406" s="219">
        <f t="shared" si="82"/>
        <v>0</v>
      </c>
      <c r="AJ406" s="243">
        <v>0</v>
      </c>
      <c r="AK406" s="218">
        <v>0</v>
      </c>
      <c r="AL406" s="218">
        <v>0</v>
      </c>
      <c r="AM406" s="218">
        <v>0</v>
      </c>
      <c r="AN406" s="219">
        <f t="shared" si="83"/>
        <v>0</v>
      </c>
      <c r="AO406" s="218">
        <v>0</v>
      </c>
      <c r="AP406" s="218">
        <v>0</v>
      </c>
      <c r="AQ406" s="218">
        <v>0</v>
      </c>
      <c r="AR406" s="218">
        <v>0</v>
      </c>
      <c r="AS406" s="219">
        <f t="shared" si="84"/>
        <v>0</v>
      </c>
      <c r="AT406" s="242">
        <v>0</v>
      </c>
      <c r="AU406" s="218">
        <v>0</v>
      </c>
      <c r="AV406" s="218">
        <v>0</v>
      </c>
      <c r="AW406" s="218">
        <v>0</v>
      </c>
      <c r="AX406" s="219">
        <f t="shared" si="85"/>
        <v>0</v>
      </c>
      <c r="AY406" s="261">
        <v>0</v>
      </c>
      <c r="AZ406" s="218">
        <v>0</v>
      </c>
      <c r="BA406" s="218">
        <v>0</v>
      </c>
      <c r="BB406" s="219">
        <v>8080000</v>
      </c>
      <c r="BC406" s="219">
        <v>0</v>
      </c>
      <c r="BD406" s="218">
        <v>0</v>
      </c>
      <c r="BE406" s="218">
        <v>0</v>
      </c>
    </row>
    <row r="407" ht="20.1" customHeight="1" spans="1:58">
      <c r="A407" s="211">
        <v>400</v>
      </c>
      <c r="B407" s="224" t="s">
        <v>48</v>
      </c>
      <c r="C407" s="224" t="s">
        <v>49</v>
      </c>
      <c r="D407" s="213">
        <v>2022</v>
      </c>
      <c r="E407" s="213" t="s">
        <v>466</v>
      </c>
      <c r="F407" s="212" t="s">
        <v>51</v>
      </c>
      <c r="G407" s="212" t="s">
        <v>52</v>
      </c>
      <c r="H407" s="214">
        <f t="shared" si="74"/>
        <v>15000000</v>
      </c>
      <c r="I407" s="215">
        <f t="shared" si="75"/>
        <v>15000000</v>
      </c>
      <c r="J407" s="216">
        <f t="shared" si="76"/>
        <v>0</v>
      </c>
      <c r="K407" s="217">
        <v>0</v>
      </c>
      <c r="L407" s="216">
        <v>0</v>
      </c>
      <c r="M407" s="218">
        <v>0</v>
      </c>
      <c r="N407" s="217">
        <v>0</v>
      </c>
      <c r="O407" s="216">
        <f t="shared" si="77"/>
        <v>0</v>
      </c>
      <c r="P407" s="215">
        <v>0</v>
      </c>
      <c r="Q407" s="215">
        <v>0</v>
      </c>
      <c r="R407" s="215">
        <v>0</v>
      </c>
      <c r="S407" s="218">
        <v>0</v>
      </c>
      <c r="T407" s="216">
        <f t="shared" si="78"/>
        <v>0</v>
      </c>
      <c r="U407" s="242">
        <v>0</v>
      </c>
      <c r="V407" s="242">
        <v>0</v>
      </c>
      <c r="W407" s="242">
        <v>0</v>
      </c>
      <c r="X407" s="242">
        <v>0</v>
      </c>
      <c r="Y407" s="219">
        <f t="shared" si="79"/>
        <v>0</v>
      </c>
      <c r="Z407" s="219">
        <v>0</v>
      </c>
      <c r="AA407" s="219">
        <v>0</v>
      </c>
      <c r="AB407" s="219">
        <v>0</v>
      </c>
      <c r="AC407" s="219">
        <v>15000000</v>
      </c>
      <c r="AD407" s="220">
        <v>0</v>
      </c>
      <c r="AE407" s="219">
        <v>0</v>
      </c>
      <c r="AF407" s="218">
        <v>0</v>
      </c>
      <c r="AG407" s="220">
        <f t="shared" si="80"/>
        <v>15000000</v>
      </c>
      <c r="AH407" s="215">
        <f t="shared" si="81"/>
        <v>15000000</v>
      </c>
      <c r="AI407" s="219">
        <f t="shared" si="82"/>
        <v>0</v>
      </c>
      <c r="AJ407" s="243">
        <v>0</v>
      </c>
      <c r="AK407" s="218">
        <v>0</v>
      </c>
      <c r="AL407" s="218">
        <v>0</v>
      </c>
      <c r="AM407" s="218">
        <v>0</v>
      </c>
      <c r="AN407" s="219">
        <f t="shared" si="83"/>
        <v>0</v>
      </c>
      <c r="AO407" s="218">
        <v>0</v>
      </c>
      <c r="AP407" s="218">
        <v>0</v>
      </c>
      <c r="AQ407" s="218">
        <v>0</v>
      </c>
      <c r="AR407" s="218">
        <v>0</v>
      </c>
      <c r="AS407" s="219">
        <f t="shared" si="84"/>
        <v>0</v>
      </c>
      <c r="AT407" s="242">
        <v>0</v>
      </c>
      <c r="AU407" s="218">
        <v>0</v>
      </c>
      <c r="AV407" s="218">
        <v>0</v>
      </c>
      <c r="AW407" s="218">
        <v>0</v>
      </c>
      <c r="AX407" s="219">
        <f t="shared" si="85"/>
        <v>0</v>
      </c>
      <c r="AY407" s="261">
        <v>0</v>
      </c>
      <c r="AZ407" s="218">
        <v>0</v>
      </c>
      <c r="BA407" s="218">
        <v>0</v>
      </c>
      <c r="BB407" s="219">
        <v>15000000</v>
      </c>
      <c r="BC407" s="219">
        <v>0</v>
      </c>
      <c r="BD407" s="218">
        <v>0</v>
      </c>
      <c r="BE407" s="218">
        <v>0</v>
      </c>
    </row>
    <row r="408" ht="20.1" customHeight="1" spans="1:58">
      <c r="A408" s="211">
        <v>401</v>
      </c>
      <c r="B408" s="224" t="s">
        <v>48</v>
      </c>
      <c r="C408" s="224" t="s">
        <v>49</v>
      </c>
      <c r="D408" s="213">
        <v>2023</v>
      </c>
      <c r="E408" s="213" t="s">
        <v>467</v>
      </c>
      <c r="F408" s="212" t="s">
        <v>51</v>
      </c>
      <c r="G408" s="212" t="s">
        <v>52</v>
      </c>
      <c r="H408" s="214">
        <f t="shared" si="74"/>
        <v>3930000</v>
      </c>
      <c r="I408" s="215">
        <f t="shared" si="75"/>
        <v>3930000</v>
      </c>
      <c r="J408" s="216">
        <f t="shared" si="76"/>
        <v>0</v>
      </c>
      <c r="K408" s="217">
        <v>0</v>
      </c>
      <c r="L408" s="216">
        <v>0</v>
      </c>
      <c r="M408" s="218">
        <v>0</v>
      </c>
      <c r="N408" s="217">
        <v>0</v>
      </c>
      <c r="O408" s="216">
        <f t="shared" si="77"/>
        <v>0</v>
      </c>
      <c r="P408" s="215">
        <v>0</v>
      </c>
      <c r="Q408" s="215">
        <v>0</v>
      </c>
      <c r="R408" s="215">
        <v>0</v>
      </c>
      <c r="S408" s="218">
        <v>0</v>
      </c>
      <c r="T408" s="216">
        <f t="shared" si="78"/>
        <v>3930000</v>
      </c>
      <c r="U408" s="242">
        <v>3930000</v>
      </c>
      <c r="V408" s="242">
        <v>0</v>
      </c>
      <c r="W408" s="242">
        <v>0</v>
      </c>
      <c r="X408" s="242">
        <v>0</v>
      </c>
      <c r="Y408" s="219">
        <f t="shared" si="79"/>
        <v>0</v>
      </c>
      <c r="Z408" s="219">
        <v>0</v>
      </c>
      <c r="AA408" s="219">
        <v>0</v>
      </c>
      <c r="AB408" s="219">
        <v>0</v>
      </c>
      <c r="AC408" s="219">
        <v>0</v>
      </c>
      <c r="AD408" s="220">
        <v>0</v>
      </c>
      <c r="AE408" s="219">
        <v>0</v>
      </c>
      <c r="AF408" s="218">
        <v>0</v>
      </c>
      <c r="AG408" s="220">
        <f t="shared" si="80"/>
        <v>3930000</v>
      </c>
      <c r="AH408" s="215">
        <f t="shared" si="81"/>
        <v>3930000</v>
      </c>
      <c r="AI408" s="219">
        <f t="shared" si="82"/>
        <v>0</v>
      </c>
      <c r="AJ408" s="243">
        <v>0</v>
      </c>
      <c r="AK408" s="218">
        <v>0</v>
      </c>
      <c r="AL408" s="218">
        <v>0</v>
      </c>
      <c r="AM408" s="218">
        <v>0</v>
      </c>
      <c r="AN408" s="219">
        <f t="shared" si="83"/>
        <v>0</v>
      </c>
      <c r="AO408" s="218">
        <v>0</v>
      </c>
      <c r="AP408" s="218">
        <v>0</v>
      </c>
      <c r="AQ408" s="218">
        <v>0</v>
      </c>
      <c r="AR408" s="218">
        <v>0</v>
      </c>
      <c r="AS408" s="219">
        <f t="shared" si="84"/>
        <v>3930000</v>
      </c>
      <c r="AT408" s="242">
        <v>3930000</v>
      </c>
      <c r="AU408" s="218">
        <v>0</v>
      </c>
      <c r="AV408" s="218">
        <v>0</v>
      </c>
      <c r="AW408" s="218">
        <v>0</v>
      </c>
      <c r="AX408" s="219">
        <f t="shared" si="85"/>
        <v>0</v>
      </c>
      <c r="AY408" s="261">
        <v>0</v>
      </c>
      <c r="AZ408" s="218">
        <v>0</v>
      </c>
      <c r="BA408" s="218">
        <v>0</v>
      </c>
      <c r="BB408" s="219">
        <v>0</v>
      </c>
      <c r="BC408" s="219">
        <v>0</v>
      </c>
      <c r="BD408" s="218">
        <v>0</v>
      </c>
      <c r="BE408" s="218">
        <v>0</v>
      </c>
    </row>
    <row r="409" ht="20.1" customHeight="1" spans="1:58">
      <c r="A409" s="211">
        <v>402</v>
      </c>
      <c r="B409" s="224" t="s">
        <v>48</v>
      </c>
      <c r="C409" s="224" t="s">
        <v>49</v>
      </c>
      <c r="D409" s="213">
        <v>2022</v>
      </c>
      <c r="E409" s="213" t="s">
        <v>468</v>
      </c>
      <c r="F409" s="212" t="s">
        <v>51</v>
      </c>
      <c r="G409" s="229" t="s">
        <v>51</v>
      </c>
      <c r="H409" s="214">
        <f t="shared" si="74"/>
        <v>2600000</v>
      </c>
      <c r="I409" s="215">
        <f t="shared" si="75"/>
        <v>2600000</v>
      </c>
      <c r="J409" s="216">
        <f t="shared" si="76"/>
        <v>0</v>
      </c>
      <c r="K409" s="217">
        <v>0</v>
      </c>
      <c r="L409" s="216">
        <v>0</v>
      </c>
      <c r="M409" s="218">
        <v>0</v>
      </c>
      <c r="N409" s="217">
        <v>0</v>
      </c>
      <c r="O409" s="216">
        <f t="shared" si="77"/>
        <v>0</v>
      </c>
      <c r="P409" s="215">
        <v>0</v>
      </c>
      <c r="Q409" s="215">
        <v>0</v>
      </c>
      <c r="R409" s="215">
        <v>0</v>
      </c>
      <c r="S409" s="218">
        <v>0</v>
      </c>
      <c r="T409" s="216">
        <f t="shared" si="78"/>
        <v>0</v>
      </c>
      <c r="U409" s="242">
        <v>0</v>
      </c>
      <c r="V409" s="242">
        <v>0</v>
      </c>
      <c r="W409" s="242">
        <v>0</v>
      </c>
      <c r="X409" s="242">
        <v>0</v>
      </c>
      <c r="Y409" s="219">
        <f t="shared" si="79"/>
        <v>0</v>
      </c>
      <c r="Z409" s="219">
        <v>0</v>
      </c>
      <c r="AA409" s="219">
        <v>0</v>
      </c>
      <c r="AB409" s="219">
        <v>0</v>
      </c>
      <c r="AC409" s="219">
        <v>2600000</v>
      </c>
      <c r="AD409" s="220">
        <v>0</v>
      </c>
      <c r="AE409" s="219">
        <v>0</v>
      </c>
      <c r="AF409" s="218">
        <v>0</v>
      </c>
      <c r="AG409" s="220">
        <f t="shared" si="80"/>
        <v>2600000</v>
      </c>
      <c r="AH409" s="215">
        <f t="shared" si="81"/>
        <v>2600000</v>
      </c>
      <c r="AI409" s="219">
        <f t="shared" si="82"/>
        <v>0</v>
      </c>
      <c r="AJ409" s="243">
        <v>0</v>
      </c>
      <c r="AK409" s="218">
        <v>0</v>
      </c>
      <c r="AL409" s="218">
        <v>0</v>
      </c>
      <c r="AM409" s="218">
        <v>0</v>
      </c>
      <c r="AN409" s="219">
        <f t="shared" si="83"/>
        <v>0</v>
      </c>
      <c r="AO409" s="218">
        <v>0</v>
      </c>
      <c r="AP409" s="218">
        <v>0</v>
      </c>
      <c r="AQ409" s="218">
        <v>0</v>
      </c>
      <c r="AR409" s="218">
        <v>0</v>
      </c>
      <c r="AS409" s="219">
        <f t="shared" si="84"/>
        <v>0</v>
      </c>
      <c r="AT409" s="242">
        <v>0</v>
      </c>
      <c r="AU409" s="218">
        <v>0</v>
      </c>
      <c r="AV409" s="218">
        <v>0</v>
      </c>
      <c r="AW409" s="218">
        <v>0</v>
      </c>
      <c r="AX409" s="219">
        <f t="shared" si="85"/>
        <v>0</v>
      </c>
      <c r="AY409" s="261">
        <v>0</v>
      </c>
      <c r="AZ409" s="218">
        <v>0</v>
      </c>
      <c r="BA409" s="218">
        <v>0</v>
      </c>
      <c r="BB409" s="219">
        <v>2600000</v>
      </c>
      <c r="BC409" s="219">
        <v>0</v>
      </c>
      <c r="BD409" s="218">
        <v>0</v>
      </c>
      <c r="BE409" s="218">
        <v>0</v>
      </c>
    </row>
    <row r="410" ht="20.1" customHeight="1" spans="1:58">
      <c r="A410" s="211">
        <v>403</v>
      </c>
      <c r="B410" s="272" t="s">
        <v>48</v>
      </c>
      <c r="C410" s="272" t="s">
        <v>49</v>
      </c>
      <c r="D410" s="273">
        <v>2022</v>
      </c>
      <c r="E410" s="273" t="s">
        <v>469</v>
      </c>
      <c r="F410" s="274" t="s">
        <v>51</v>
      </c>
      <c r="G410" s="229" t="s">
        <v>51</v>
      </c>
      <c r="H410" s="220">
        <f t="shared" si="74"/>
        <v>3800000</v>
      </c>
      <c r="I410" s="215">
        <f t="shared" si="75"/>
        <v>3800000</v>
      </c>
      <c r="J410" s="216">
        <f t="shared" si="76"/>
        <v>0</v>
      </c>
      <c r="K410" s="217">
        <v>0</v>
      </c>
      <c r="L410" s="216">
        <v>0</v>
      </c>
      <c r="M410" s="218">
        <v>0</v>
      </c>
      <c r="N410" s="217">
        <v>0</v>
      </c>
      <c r="O410" s="216">
        <f t="shared" si="77"/>
        <v>0</v>
      </c>
      <c r="P410" s="215">
        <v>0</v>
      </c>
      <c r="Q410" s="215">
        <v>0</v>
      </c>
      <c r="R410" s="215">
        <v>0</v>
      </c>
      <c r="S410" s="218">
        <v>0</v>
      </c>
      <c r="T410" s="216">
        <f t="shared" si="78"/>
        <v>0</v>
      </c>
      <c r="U410" s="242">
        <v>0</v>
      </c>
      <c r="V410" s="242">
        <v>0</v>
      </c>
      <c r="W410" s="242">
        <v>0</v>
      </c>
      <c r="X410" s="242">
        <v>0</v>
      </c>
      <c r="Y410" s="219">
        <f t="shared" si="79"/>
        <v>0</v>
      </c>
      <c r="Z410" s="219">
        <v>0</v>
      </c>
      <c r="AA410" s="219">
        <v>0</v>
      </c>
      <c r="AB410" s="219">
        <v>0</v>
      </c>
      <c r="AC410" s="219">
        <v>3800000</v>
      </c>
      <c r="AD410" s="220">
        <v>0</v>
      </c>
      <c r="AE410" s="219">
        <v>0</v>
      </c>
      <c r="AF410" s="218">
        <v>0</v>
      </c>
      <c r="AG410" s="220">
        <f t="shared" si="80"/>
        <v>3800000</v>
      </c>
      <c r="AH410" s="215">
        <f t="shared" si="81"/>
        <v>3800000</v>
      </c>
      <c r="AI410" s="219">
        <f t="shared" si="82"/>
        <v>0</v>
      </c>
      <c r="AJ410" s="243">
        <v>0</v>
      </c>
      <c r="AK410" s="218">
        <v>0</v>
      </c>
      <c r="AL410" s="218">
        <v>0</v>
      </c>
      <c r="AM410" s="218">
        <v>0</v>
      </c>
      <c r="AN410" s="219">
        <f t="shared" si="83"/>
        <v>0</v>
      </c>
      <c r="AO410" s="218">
        <v>0</v>
      </c>
      <c r="AP410" s="218">
        <v>0</v>
      </c>
      <c r="AQ410" s="218">
        <v>0</v>
      </c>
      <c r="AR410" s="218">
        <v>0</v>
      </c>
      <c r="AS410" s="219">
        <f t="shared" si="84"/>
        <v>0</v>
      </c>
      <c r="AT410" s="242">
        <v>0</v>
      </c>
      <c r="AU410" s="218">
        <v>0</v>
      </c>
      <c r="AV410" s="218">
        <v>0</v>
      </c>
      <c r="AW410" s="218">
        <v>0</v>
      </c>
      <c r="AX410" s="219">
        <f t="shared" si="85"/>
        <v>0</v>
      </c>
      <c r="AY410" s="261">
        <v>0</v>
      </c>
      <c r="AZ410" s="218">
        <v>0</v>
      </c>
      <c r="BA410" s="218">
        <v>0</v>
      </c>
      <c r="BB410" s="219">
        <v>3800000</v>
      </c>
      <c r="BC410" s="219">
        <v>0</v>
      </c>
      <c r="BD410" s="218">
        <v>0</v>
      </c>
      <c r="BE410" s="218">
        <v>0</v>
      </c>
    </row>
    <row r="411" ht="20.1" customHeight="1" spans="1:58">
      <c r="A411" s="211">
        <v>404</v>
      </c>
      <c r="B411" s="275" t="s">
        <v>48</v>
      </c>
      <c r="C411" s="275" t="s">
        <v>49</v>
      </c>
      <c r="D411" s="276">
        <v>2013</v>
      </c>
      <c r="E411" s="276" t="s">
        <v>470</v>
      </c>
      <c r="F411" s="277" t="s">
        <v>52</v>
      </c>
      <c r="G411" s="277" t="s">
        <v>52</v>
      </c>
      <c r="H411" s="220">
        <f t="shared" si="74"/>
        <v>100000</v>
      </c>
      <c r="I411" s="215">
        <f t="shared" si="75"/>
        <v>100000</v>
      </c>
      <c r="J411" s="216">
        <f t="shared" si="76"/>
        <v>100000</v>
      </c>
      <c r="K411" s="218">
        <v>100000</v>
      </c>
      <c r="L411" s="216">
        <v>0</v>
      </c>
      <c r="M411" s="218">
        <v>0</v>
      </c>
      <c r="N411" s="217">
        <v>0</v>
      </c>
      <c r="O411" s="216">
        <f t="shared" si="77"/>
        <v>0</v>
      </c>
      <c r="P411" s="215">
        <v>0</v>
      </c>
      <c r="Q411" s="215">
        <v>0</v>
      </c>
      <c r="R411" s="215">
        <v>0</v>
      </c>
      <c r="S411" s="218">
        <v>0</v>
      </c>
      <c r="T411" s="216">
        <f t="shared" si="78"/>
        <v>0</v>
      </c>
      <c r="U411" s="242">
        <v>0</v>
      </c>
      <c r="V411" s="242">
        <v>0</v>
      </c>
      <c r="W411" s="242">
        <v>0</v>
      </c>
      <c r="X411" s="242">
        <v>0</v>
      </c>
      <c r="Y411" s="219">
        <f t="shared" si="79"/>
        <v>0</v>
      </c>
      <c r="Z411" s="219">
        <v>0</v>
      </c>
      <c r="AA411" s="219">
        <v>0</v>
      </c>
      <c r="AB411" s="219">
        <v>0</v>
      </c>
      <c r="AC411" s="219">
        <v>0</v>
      </c>
      <c r="AD411" s="220">
        <v>0</v>
      </c>
      <c r="AE411" s="219">
        <v>0</v>
      </c>
      <c r="AF411" s="218">
        <v>0</v>
      </c>
      <c r="AG411" s="220">
        <f t="shared" si="80"/>
        <v>100000</v>
      </c>
      <c r="AH411" s="215">
        <f t="shared" si="81"/>
        <v>100000</v>
      </c>
      <c r="AI411" s="219">
        <f t="shared" si="82"/>
        <v>100000</v>
      </c>
      <c r="AJ411" s="218">
        <v>100000</v>
      </c>
      <c r="AK411" s="218">
        <v>0</v>
      </c>
      <c r="AL411" s="218">
        <v>0</v>
      </c>
      <c r="AM411" s="218">
        <v>0</v>
      </c>
      <c r="AN411" s="219">
        <f t="shared" si="83"/>
        <v>0</v>
      </c>
      <c r="AO411" s="218">
        <v>0</v>
      </c>
      <c r="AP411" s="218">
        <v>0</v>
      </c>
      <c r="AQ411" s="218">
        <v>0</v>
      </c>
      <c r="AR411" s="218">
        <v>0</v>
      </c>
      <c r="AS411" s="219">
        <f t="shared" si="84"/>
        <v>0</v>
      </c>
      <c r="AT411" s="242">
        <v>0</v>
      </c>
      <c r="AU411" s="242">
        <v>0</v>
      </c>
      <c r="AV411" s="242">
        <v>0</v>
      </c>
      <c r="AW411" s="242">
        <v>0</v>
      </c>
      <c r="AX411" s="219">
        <f t="shared" si="85"/>
        <v>0</v>
      </c>
      <c r="AY411" s="219">
        <v>0</v>
      </c>
      <c r="AZ411" s="219">
        <v>0</v>
      </c>
      <c r="BA411" s="219">
        <v>0</v>
      </c>
      <c r="BB411" s="219">
        <v>0</v>
      </c>
      <c r="BC411" s="278">
        <v>0</v>
      </c>
      <c r="BD411" s="219">
        <v>0</v>
      </c>
      <c r="BE411" s="218">
        <v>0</v>
      </c>
    </row>
    <row r="412" ht="20.1" customHeight="1" spans="1:58">
      <c r="A412" s="211">
        <v>405</v>
      </c>
      <c r="B412" s="275" t="s">
        <v>48</v>
      </c>
      <c r="C412" s="272" t="s">
        <v>49</v>
      </c>
      <c r="D412" s="273">
        <v>2013</v>
      </c>
      <c r="E412" s="273" t="s">
        <v>471</v>
      </c>
      <c r="F412" s="274" t="s">
        <v>52</v>
      </c>
      <c r="G412" s="274" t="s">
        <v>52</v>
      </c>
      <c r="H412" s="220">
        <f t="shared" si="74"/>
        <v>75000</v>
      </c>
      <c r="I412" s="215">
        <f t="shared" si="75"/>
        <v>75000</v>
      </c>
      <c r="J412" s="216">
        <f t="shared" si="76"/>
        <v>75000</v>
      </c>
      <c r="K412" s="218">
        <v>75000</v>
      </c>
      <c r="L412" s="216">
        <v>0</v>
      </c>
      <c r="M412" s="218">
        <v>0</v>
      </c>
      <c r="N412" s="217">
        <v>0</v>
      </c>
      <c r="O412" s="216">
        <f t="shared" si="77"/>
        <v>0</v>
      </c>
      <c r="P412" s="215">
        <v>0</v>
      </c>
      <c r="Q412" s="215">
        <v>0</v>
      </c>
      <c r="R412" s="215">
        <v>0</v>
      </c>
      <c r="S412" s="218">
        <v>0</v>
      </c>
      <c r="T412" s="216">
        <f t="shared" si="78"/>
        <v>0</v>
      </c>
      <c r="U412" s="242">
        <v>0</v>
      </c>
      <c r="V412" s="242">
        <v>0</v>
      </c>
      <c r="W412" s="242">
        <v>0</v>
      </c>
      <c r="X412" s="242">
        <v>0</v>
      </c>
      <c r="Y412" s="219">
        <f t="shared" si="79"/>
        <v>0</v>
      </c>
      <c r="Z412" s="219">
        <v>0</v>
      </c>
      <c r="AA412" s="219">
        <v>0</v>
      </c>
      <c r="AB412" s="219">
        <v>0</v>
      </c>
      <c r="AC412" s="219">
        <v>0</v>
      </c>
      <c r="AD412" s="220">
        <v>0</v>
      </c>
      <c r="AE412" s="219">
        <v>0</v>
      </c>
      <c r="AF412" s="218">
        <v>0</v>
      </c>
      <c r="AG412" s="220">
        <f t="shared" si="80"/>
        <v>75000</v>
      </c>
      <c r="AH412" s="215">
        <f t="shared" si="81"/>
        <v>75000</v>
      </c>
      <c r="AI412" s="219">
        <f t="shared" si="82"/>
        <v>75000</v>
      </c>
      <c r="AJ412" s="218">
        <v>75000</v>
      </c>
      <c r="AK412" s="218">
        <v>0</v>
      </c>
      <c r="AL412" s="218">
        <v>0</v>
      </c>
      <c r="AM412" s="218">
        <v>0</v>
      </c>
      <c r="AN412" s="219">
        <f t="shared" si="83"/>
        <v>0</v>
      </c>
      <c r="AO412" s="218">
        <v>0</v>
      </c>
      <c r="AP412" s="218">
        <v>0</v>
      </c>
      <c r="AQ412" s="218">
        <v>0</v>
      </c>
      <c r="AR412" s="218">
        <v>0</v>
      </c>
      <c r="AS412" s="219">
        <f t="shared" si="84"/>
        <v>0</v>
      </c>
      <c r="AT412" s="242">
        <v>0</v>
      </c>
      <c r="AU412" s="242">
        <v>0</v>
      </c>
      <c r="AV412" s="242">
        <v>0</v>
      </c>
      <c r="AW412" s="242">
        <v>0</v>
      </c>
      <c r="AX412" s="219">
        <f t="shared" si="85"/>
        <v>0</v>
      </c>
      <c r="AY412" s="219">
        <v>0</v>
      </c>
      <c r="AZ412" s="219">
        <v>0</v>
      </c>
      <c r="BA412" s="219">
        <v>0</v>
      </c>
      <c r="BB412" s="219">
        <v>0</v>
      </c>
      <c r="BC412" s="278">
        <v>0</v>
      </c>
      <c r="BD412" s="219">
        <v>0</v>
      </c>
      <c r="BE412" s="218">
        <v>0</v>
      </c>
      <c r="BF412" s="279"/>
    </row>
    <row r="413" s="188" customFormat="1" ht="20.1" customHeight="1" spans="1:58">
      <c r="A413" s="211">
        <v>406</v>
      </c>
      <c r="B413" s="275" t="s">
        <v>48</v>
      </c>
      <c r="C413" s="272" t="s">
        <v>49</v>
      </c>
      <c r="D413" s="273">
        <v>2013</v>
      </c>
      <c r="E413" s="273" t="s">
        <v>472</v>
      </c>
      <c r="F413" s="274" t="s">
        <v>52</v>
      </c>
      <c r="G413" s="274" t="s">
        <v>52</v>
      </c>
      <c r="H413" s="220">
        <f t="shared" si="74"/>
        <v>274000</v>
      </c>
      <c r="I413" s="215">
        <f t="shared" si="75"/>
        <v>274000</v>
      </c>
      <c r="J413" s="216">
        <f t="shared" si="76"/>
        <v>274000</v>
      </c>
      <c r="K413" s="217">
        <v>0</v>
      </c>
      <c r="L413" s="216">
        <v>0</v>
      </c>
      <c r="M413" s="218">
        <v>0</v>
      </c>
      <c r="N413" s="218">
        <v>274000</v>
      </c>
      <c r="O413" s="216">
        <f t="shared" si="77"/>
        <v>0</v>
      </c>
      <c r="P413" s="215">
        <v>0</v>
      </c>
      <c r="Q413" s="215">
        <v>0</v>
      </c>
      <c r="R413" s="215">
        <v>0</v>
      </c>
      <c r="S413" s="218">
        <v>0</v>
      </c>
      <c r="T413" s="216">
        <f t="shared" si="78"/>
        <v>0</v>
      </c>
      <c r="U413" s="242">
        <v>0</v>
      </c>
      <c r="V413" s="242">
        <v>0</v>
      </c>
      <c r="W413" s="242">
        <v>0</v>
      </c>
      <c r="X413" s="242">
        <v>0</v>
      </c>
      <c r="Y413" s="219">
        <f t="shared" si="79"/>
        <v>0</v>
      </c>
      <c r="Z413" s="219">
        <v>0</v>
      </c>
      <c r="AA413" s="219">
        <v>0</v>
      </c>
      <c r="AB413" s="219">
        <v>0</v>
      </c>
      <c r="AC413" s="219">
        <v>0</v>
      </c>
      <c r="AD413" s="220">
        <v>0</v>
      </c>
      <c r="AE413" s="219">
        <v>0</v>
      </c>
      <c r="AF413" s="218">
        <v>0</v>
      </c>
      <c r="AG413" s="220">
        <f t="shared" si="80"/>
        <v>274000</v>
      </c>
      <c r="AH413" s="215">
        <f t="shared" si="81"/>
        <v>274000</v>
      </c>
      <c r="AI413" s="219">
        <f t="shared" si="82"/>
        <v>274000</v>
      </c>
      <c r="AJ413" s="218">
        <v>0</v>
      </c>
      <c r="AK413" s="218">
        <v>0</v>
      </c>
      <c r="AL413" s="218">
        <v>0</v>
      </c>
      <c r="AM413" s="218">
        <v>274000</v>
      </c>
      <c r="AN413" s="219">
        <f t="shared" si="83"/>
        <v>0</v>
      </c>
      <c r="AO413" s="218">
        <v>0</v>
      </c>
      <c r="AP413" s="218">
        <v>0</v>
      </c>
      <c r="AQ413" s="218">
        <v>0</v>
      </c>
      <c r="AR413" s="218">
        <v>0</v>
      </c>
      <c r="AS413" s="219">
        <f t="shared" si="84"/>
        <v>0</v>
      </c>
      <c r="AT413" s="242">
        <v>0</v>
      </c>
      <c r="AU413" s="242">
        <v>0</v>
      </c>
      <c r="AV413" s="242">
        <v>0</v>
      </c>
      <c r="AW413" s="242">
        <v>0</v>
      </c>
      <c r="AX413" s="219">
        <f t="shared" si="85"/>
        <v>0</v>
      </c>
      <c r="AY413" s="219">
        <v>0</v>
      </c>
      <c r="AZ413" s="219">
        <v>0</v>
      </c>
      <c r="BA413" s="219">
        <v>0</v>
      </c>
      <c r="BB413" s="219">
        <v>0</v>
      </c>
      <c r="BC413" s="278">
        <v>0</v>
      </c>
      <c r="BD413" s="219">
        <v>0</v>
      </c>
      <c r="BE413" s="218">
        <v>0</v>
      </c>
    </row>
    <row r="414" ht="20.1" customHeight="1" spans="1:58">
      <c r="A414" s="211">
        <v>407</v>
      </c>
      <c r="B414" s="275" t="s">
        <v>48</v>
      </c>
      <c r="C414" s="272" t="s">
        <v>49</v>
      </c>
      <c r="D414" s="273">
        <v>2014</v>
      </c>
      <c r="E414" s="273" t="s">
        <v>473</v>
      </c>
      <c r="F414" s="274" t="s">
        <v>52</v>
      </c>
      <c r="G414" s="274" t="s">
        <v>52</v>
      </c>
      <c r="H414" s="220">
        <f t="shared" si="74"/>
        <v>6700000</v>
      </c>
      <c r="I414" s="215">
        <f t="shared" si="75"/>
        <v>3450000</v>
      </c>
      <c r="J414" s="216">
        <f t="shared" si="76"/>
        <v>3450000</v>
      </c>
      <c r="K414" s="218">
        <v>3450000</v>
      </c>
      <c r="L414" s="216">
        <v>0</v>
      </c>
      <c r="M414" s="218">
        <v>0</v>
      </c>
      <c r="N414" s="217">
        <v>0</v>
      </c>
      <c r="O414" s="216">
        <f t="shared" si="77"/>
        <v>0</v>
      </c>
      <c r="P414" s="215">
        <v>0</v>
      </c>
      <c r="Q414" s="215">
        <v>0</v>
      </c>
      <c r="R414" s="215">
        <v>0</v>
      </c>
      <c r="S414" s="218">
        <v>0</v>
      </c>
      <c r="T414" s="216">
        <f t="shared" si="78"/>
        <v>0</v>
      </c>
      <c r="U414" s="242">
        <v>0</v>
      </c>
      <c r="V414" s="242">
        <v>0</v>
      </c>
      <c r="W414" s="242">
        <v>0</v>
      </c>
      <c r="X414" s="242">
        <v>0</v>
      </c>
      <c r="Y414" s="219">
        <f t="shared" si="79"/>
        <v>0</v>
      </c>
      <c r="Z414" s="219">
        <v>0</v>
      </c>
      <c r="AA414" s="219">
        <v>0</v>
      </c>
      <c r="AB414" s="219">
        <v>0</v>
      </c>
      <c r="AC414" s="219">
        <v>0</v>
      </c>
      <c r="AD414" s="220">
        <v>0</v>
      </c>
      <c r="AE414" s="219">
        <v>0</v>
      </c>
      <c r="AF414" s="218">
        <v>3250000</v>
      </c>
      <c r="AG414" s="220">
        <f t="shared" si="80"/>
        <v>6700000</v>
      </c>
      <c r="AH414" s="215">
        <f t="shared" si="81"/>
        <v>3450000</v>
      </c>
      <c r="AI414" s="219">
        <f t="shared" si="82"/>
        <v>3450000</v>
      </c>
      <c r="AJ414" s="218">
        <v>3450000</v>
      </c>
      <c r="AK414" s="218">
        <v>0</v>
      </c>
      <c r="AL414" s="218">
        <v>0</v>
      </c>
      <c r="AM414" s="218">
        <v>0</v>
      </c>
      <c r="AN414" s="219">
        <f t="shared" si="83"/>
        <v>0</v>
      </c>
      <c r="AO414" s="218">
        <v>0</v>
      </c>
      <c r="AP414" s="218">
        <v>0</v>
      </c>
      <c r="AQ414" s="218">
        <v>0</v>
      </c>
      <c r="AR414" s="218">
        <v>0</v>
      </c>
      <c r="AS414" s="219">
        <f t="shared" si="84"/>
        <v>0</v>
      </c>
      <c r="AT414" s="242">
        <v>0</v>
      </c>
      <c r="AU414" s="242">
        <v>0</v>
      </c>
      <c r="AV414" s="242">
        <v>0</v>
      </c>
      <c r="AW414" s="242">
        <v>0</v>
      </c>
      <c r="AX414" s="219">
        <f t="shared" si="85"/>
        <v>0</v>
      </c>
      <c r="AY414" s="219">
        <v>0</v>
      </c>
      <c r="AZ414" s="219">
        <v>0</v>
      </c>
      <c r="BA414" s="219">
        <v>0</v>
      </c>
      <c r="BB414" s="219">
        <v>0</v>
      </c>
      <c r="BC414" s="278">
        <v>0</v>
      </c>
      <c r="BD414" s="219">
        <v>0</v>
      </c>
      <c r="BE414" s="218">
        <v>3250000</v>
      </c>
    </row>
    <row r="415" ht="20.1" customHeight="1" spans="1:58">
      <c r="A415" s="211">
        <v>408</v>
      </c>
      <c r="B415" s="275" t="s">
        <v>48</v>
      </c>
      <c r="C415" s="272" t="s">
        <v>49</v>
      </c>
      <c r="D415" s="273">
        <v>2014</v>
      </c>
      <c r="E415" s="273" t="s">
        <v>474</v>
      </c>
      <c r="F415" s="274" t="s">
        <v>52</v>
      </c>
      <c r="G415" s="274" t="s">
        <v>52</v>
      </c>
      <c r="H415" s="220">
        <f t="shared" si="74"/>
        <v>200000</v>
      </c>
      <c r="I415" s="215">
        <f t="shared" si="75"/>
        <v>200000</v>
      </c>
      <c r="J415" s="216">
        <f t="shared" si="76"/>
        <v>200000</v>
      </c>
      <c r="K415" s="218">
        <v>200000</v>
      </c>
      <c r="L415" s="216">
        <v>0</v>
      </c>
      <c r="M415" s="218">
        <v>0</v>
      </c>
      <c r="N415" s="217">
        <v>0</v>
      </c>
      <c r="O415" s="216">
        <f t="shared" si="77"/>
        <v>0</v>
      </c>
      <c r="P415" s="215">
        <v>0</v>
      </c>
      <c r="Q415" s="215">
        <v>0</v>
      </c>
      <c r="R415" s="215">
        <v>0</v>
      </c>
      <c r="S415" s="218">
        <v>0</v>
      </c>
      <c r="T415" s="216">
        <f t="shared" si="78"/>
        <v>0</v>
      </c>
      <c r="U415" s="242">
        <v>0</v>
      </c>
      <c r="V415" s="242">
        <v>0</v>
      </c>
      <c r="W415" s="242">
        <v>0</v>
      </c>
      <c r="X415" s="242">
        <v>0</v>
      </c>
      <c r="Y415" s="219">
        <f t="shared" si="79"/>
        <v>0</v>
      </c>
      <c r="Z415" s="219">
        <v>0</v>
      </c>
      <c r="AA415" s="219">
        <v>0</v>
      </c>
      <c r="AB415" s="219">
        <v>0</v>
      </c>
      <c r="AC415" s="219">
        <v>0</v>
      </c>
      <c r="AD415" s="220">
        <v>0</v>
      </c>
      <c r="AE415" s="219">
        <v>0</v>
      </c>
      <c r="AF415" s="218">
        <v>0</v>
      </c>
      <c r="AG415" s="220">
        <f t="shared" si="80"/>
        <v>200000</v>
      </c>
      <c r="AH415" s="215">
        <f t="shared" si="81"/>
        <v>200000</v>
      </c>
      <c r="AI415" s="219">
        <f t="shared" si="82"/>
        <v>200000</v>
      </c>
      <c r="AJ415" s="218">
        <v>200000</v>
      </c>
      <c r="AK415" s="218">
        <v>0</v>
      </c>
      <c r="AL415" s="218">
        <v>0</v>
      </c>
      <c r="AM415" s="218">
        <v>0</v>
      </c>
      <c r="AN415" s="219">
        <f t="shared" si="83"/>
        <v>0</v>
      </c>
      <c r="AO415" s="218">
        <v>0</v>
      </c>
      <c r="AP415" s="218">
        <v>0</v>
      </c>
      <c r="AQ415" s="218">
        <v>0</v>
      </c>
      <c r="AR415" s="218">
        <v>0</v>
      </c>
      <c r="AS415" s="219">
        <f t="shared" si="84"/>
        <v>0</v>
      </c>
      <c r="AT415" s="242">
        <v>0</v>
      </c>
      <c r="AU415" s="242">
        <v>0</v>
      </c>
      <c r="AV415" s="242">
        <v>0</v>
      </c>
      <c r="AW415" s="242">
        <v>0</v>
      </c>
      <c r="AX415" s="219">
        <f t="shared" si="85"/>
        <v>0</v>
      </c>
      <c r="AY415" s="219">
        <v>0</v>
      </c>
      <c r="AZ415" s="219">
        <v>0</v>
      </c>
      <c r="BA415" s="219">
        <v>0</v>
      </c>
      <c r="BB415" s="219">
        <v>0</v>
      </c>
      <c r="BC415" s="278">
        <v>0</v>
      </c>
      <c r="BD415" s="219">
        <v>0</v>
      </c>
      <c r="BE415" s="218">
        <v>0</v>
      </c>
    </row>
    <row r="416" ht="20.1" customHeight="1" spans="1:58">
      <c r="A416" s="211">
        <v>409</v>
      </c>
      <c r="B416" s="275" t="s">
        <v>48</v>
      </c>
      <c r="C416" s="272" t="s">
        <v>49</v>
      </c>
      <c r="D416" s="273">
        <v>2014</v>
      </c>
      <c r="E416" s="273" t="s">
        <v>475</v>
      </c>
      <c r="F416" s="274" t="s">
        <v>52</v>
      </c>
      <c r="G416" s="274" t="s">
        <v>52</v>
      </c>
      <c r="H416" s="220">
        <f t="shared" si="74"/>
        <v>200000</v>
      </c>
      <c r="I416" s="215">
        <f t="shared" si="75"/>
        <v>200000</v>
      </c>
      <c r="J416" s="216">
        <f t="shared" si="76"/>
        <v>200000</v>
      </c>
      <c r="K416" s="218">
        <v>200000</v>
      </c>
      <c r="L416" s="216">
        <v>0</v>
      </c>
      <c r="M416" s="218">
        <v>0</v>
      </c>
      <c r="N416" s="217">
        <v>0</v>
      </c>
      <c r="O416" s="216">
        <f t="shared" si="77"/>
        <v>0</v>
      </c>
      <c r="P416" s="215">
        <v>0</v>
      </c>
      <c r="Q416" s="215">
        <v>0</v>
      </c>
      <c r="R416" s="215">
        <v>0</v>
      </c>
      <c r="S416" s="218">
        <v>0</v>
      </c>
      <c r="T416" s="216">
        <f t="shared" si="78"/>
        <v>0</v>
      </c>
      <c r="U416" s="242">
        <v>0</v>
      </c>
      <c r="V416" s="242">
        <v>0</v>
      </c>
      <c r="W416" s="242">
        <v>0</v>
      </c>
      <c r="X416" s="242">
        <v>0</v>
      </c>
      <c r="Y416" s="219">
        <f t="shared" si="79"/>
        <v>0</v>
      </c>
      <c r="Z416" s="219">
        <v>0</v>
      </c>
      <c r="AA416" s="219">
        <v>0</v>
      </c>
      <c r="AB416" s="219">
        <v>0</v>
      </c>
      <c r="AC416" s="219">
        <v>0</v>
      </c>
      <c r="AD416" s="220">
        <v>0</v>
      </c>
      <c r="AE416" s="219">
        <v>0</v>
      </c>
      <c r="AF416" s="218">
        <v>0</v>
      </c>
      <c r="AG416" s="220">
        <f t="shared" si="80"/>
        <v>200000</v>
      </c>
      <c r="AH416" s="215">
        <f t="shared" si="81"/>
        <v>200000</v>
      </c>
      <c r="AI416" s="219">
        <f t="shared" si="82"/>
        <v>200000</v>
      </c>
      <c r="AJ416" s="218">
        <v>200000</v>
      </c>
      <c r="AK416" s="218">
        <v>0</v>
      </c>
      <c r="AL416" s="218">
        <v>0</v>
      </c>
      <c r="AM416" s="218">
        <v>0</v>
      </c>
      <c r="AN416" s="219">
        <f t="shared" si="83"/>
        <v>0</v>
      </c>
      <c r="AO416" s="218">
        <v>0</v>
      </c>
      <c r="AP416" s="218">
        <v>0</v>
      </c>
      <c r="AQ416" s="218">
        <v>0</v>
      </c>
      <c r="AR416" s="218">
        <v>0</v>
      </c>
      <c r="AS416" s="219">
        <f t="shared" si="84"/>
        <v>0</v>
      </c>
      <c r="AT416" s="242">
        <v>0</v>
      </c>
      <c r="AU416" s="242">
        <v>0</v>
      </c>
      <c r="AV416" s="242">
        <v>0</v>
      </c>
      <c r="AW416" s="242">
        <v>0</v>
      </c>
      <c r="AX416" s="219">
        <f t="shared" si="85"/>
        <v>0</v>
      </c>
      <c r="AY416" s="219">
        <v>0</v>
      </c>
      <c r="AZ416" s="219">
        <v>0</v>
      </c>
      <c r="BA416" s="219">
        <v>0</v>
      </c>
      <c r="BB416" s="219">
        <v>0</v>
      </c>
      <c r="BC416" s="278">
        <v>0</v>
      </c>
      <c r="BD416" s="219">
        <v>0</v>
      </c>
      <c r="BE416" s="218">
        <v>0</v>
      </c>
    </row>
    <row r="417" ht="20.1" customHeight="1" spans="1:57">
      <c r="A417" s="211">
        <v>410</v>
      </c>
      <c r="B417" s="275" t="s">
        <v>48</v>
      </c>
      <c r="C417" s="272" t="s">
        <v>49</v>
      </c>
      <c r="D417" s="273">
        <v>2014</v>
      </c>
      <c r="E417" s="273" t="s">
        <v>476</v>
      </c>
      <c r="F417" s="274" t="s">
        <v>52</v>
      </c>
      <c r="G417" s="274" t="s">
        <v>52</v>
      </c>
      <c r="H417" s="220">
        <f t="shared" si="74"/>
        <v>120000</v>
      </c>
      <c r="I417" s="215">
        <f t="shared" si="75"/>
        <v>107600</v>
      </c>
      <c r="J417" s="216">
        <f t="shared" si="76"/>
        <v>107600</v>
      </c>
      <c r="K417" s="217">
        <v>0</v>
      </c>
      <c r="L417" s="216">
        <v>0</v>
      </c>
      <c r="M417" s="218">
        <v>0</v>
      </c>
      <c r="N417" s="218">
        <v>107600</v>
      </c>
      <c r="O417" s="216">
        <f t="shared" si="77"/>
        <v>0</v>
      </c>
      <c r="P417" s="215">
        <v>0</v>
      </c>
      <c r="Q417" s="215">
        <v>0</v>
      </c>
      <c r="R417" s="215">
        <v>0</v>
      </c>
      <c r="S417" s="218">
        <v>0</v>
      </c>
      <c r="T417" s="216">
        <f t="shared" si="78"/>
        <v>0</v>
      </c>
      <c r="U417" s="242">
        <v>0</v>
      </c>
      <c r="V417" s="242">
        <v>0</v>
      </c>
      <c r="W417" s="242">
        <v>0</v>
      </c>
      <c r="X417" s="242">
        <v>0</v>
      </c>
      <c r="Y417" s="219">
        <f t="shared" si="79"/>
        <v>0</v>
      </c>
      <c r="Z417" s="219">
        <v>0</v>
      </c>
      <c r="AA417" s="219">
        <v>0</v>
      </c>
      <c r="AB417" s="219">
        <v>0</v>
      </c>
      <c r="AC417" s="219">
        <v>0</v>
      </c>
      <c r="AD417" s="220">
        <v>0</v>
      </c>
      <c r="AE417" s="219">
        <v>0</v>
      </c>
      <c r="AF417" s="218">
        <v>12400</v>
      </c>
      <c r="AG417" s="220">
        <f t="shared" si="80"/>
        <v>120000</v>
      </c>
      <c r="AH417" s="215">
        <f t="shared" si="81"/>
        <v>107600</v>
      </c>
      <c r="AI417" s="219">
        <f t="shared" si="82"/>
        <v>107600</v>
      </c>
      <c r="AJ417" s="218">
        <v>0</v>
      </c>
      <c r="AK417" s="218">
        <v>0</v>
      </c>
      <c r="AL417" s="218">
        <v>0</v>
      </c>
      <c r="AM417" s="218">
        <v>107600</v>
      </c>
      <c r="AN417" s="219">
        <f t="shared" si="83"/>
        <v>0</v>
      </c>
      <c r="AO417" s="218">
        <v>0</v>
      </c>
      <c r="AP417" s="218">
        <v>0</v>
      </c>
      <c r="AQ417" s="218">
        <v>0</v>
      </c>
      <c r="AR417" s="218">
        <v>0</v>
      </c>
      <c r="AS417" s="219">
        <f t="shared" si="84"/>
        <v>0</v>
      </c>
      <c r="AT417" s="242">
        <v>0</v>
      </c>
      <c r="AU417" s="242">
        <v>0</v>
      </c>
      <c r="AV417" s="242">
        <v>0</v>
      </c>
      <c r="AW417" s="242">
        <v>0</v>
      </c>
      <c r="AX417" s="219">
        <f t="shared" si="85"/>
        <v>0</v>
      </c>
      <c r="AY417" s="219">
        <v>0</v>
      </c>
      <c r="AZ417" s="219">
        <v>0</v>
      </c>
      <c r="BA417" s="219">
        <v>0</v>
      </c>
      <c r="BB417" s="219">
        <v>0</v>
      </c>
      <c r="BC417" s="278">
        <v>0</v>
      </c>
      <c r="BD417" s="219">
        <v>0</v>
      </c>
      <c r="BE417" s="218">
        <v>12400</v>
      </c>
    </row>
    <row r="418" ht="20.1" customHeight="1" spans="1:57">
      <c r="A418" s="211">
        <v>411</v>
      </c>
      <c r="B418" s="275" t="s">
        <v>48</v>
      </c>
      <c r="C418" s="272" t="s">
        <v>49</v>
      </c>
      <c r="D418" s="273">
        <v>2016</v>
      </c>
      <c r="E418" s="273" t="s">
        <v>477</v>
      </c>
      <c r="F418" s="274" t="s">
        <v>52</v>
      </c>
      <c r="G418" s="274" t="s">
        <v>52</v>
      </c>
      <c r="H418" s="220">
        <f t="shared" si="74"/>
        <v>1353200</v>
      </c>
      <c r="I418" s="215">
        <f t="shared" si="75"/>
        <v>1353200</v>
      </c>
      <c r="J418" s="216">
        <f t="shared" si="76"/>
        <v>0</v>
      </c>
      <c r="K418" s="217">
        <v>0</v>
      </c>
      <c r="L418" s="216">
        <v>0</v>
      </c>
      <c r="M418" s="218">
        <v>0</v>
      </c>
      <c r="N418" s="217">
        <v>0</v>
      </c>
      <c r="O418" s="216">
        <f t="shared" si="77"/>
        <v>1353200</v>
      </c>
      <c r="P418" s="215">
        <v>0</v>
      </c>
      <c r="Q418" s="218">
        <v>1353200</v>
      </c>
      <c r="R418" s="215">
        <v>0</v>
      </c>
      <c r="S418" s="218">
        <v>0</v>
      </c>
      <c r="T418" s="216">
        <f t="shared" si="78"/>
        <v>0</v>
      </c>
      <c r="U418" s="242">
        <v>0</v>
      </c>
      <c r="V418" s="242">
        <v>0</v>
      </c>
      <c r="W418" s="242">
        <v>0</v>
      </c>
      <c r="X418" s="242">
        <v>0</v>
      </c>
      <c r="Y418" s="219">
        <f t="shared" si="79"/>
        <v>0</v>
      </c>
      <c r="Z418" s="219">
        <v>0</v>
      </c>
      <c r="AA418" s="219">
        <v>0</v>
      </c>
      <c r="AB418" s="219">
        <v>0</v>
      </c>
      <c r="AC418" s="219">
        <v>0</v>
      </c>
      <c r="AD418" s="220">
        <v>0</v>
      </c>
      <c r="AE418" s="219">
        <v>0</v>
      </c>
      <c r="AF418" s="218">
        <v>0</v>
      </c>
      <c r="AG418" s="220">
        <f t="shared" si="80"/>
        <v>1353200</v>
      </c>
      <c r="AH418" s="215">
        <f t="shared" si="81"/>
        <v>1353200</v>
      </c>
      <c r="AI418" s="219">
        <f t="shared" si="82"/>
        <v>0</v>
      </c>
      <c r="AJ418" s="218">
        <v>0</v>
      </c>
      <c r="AK418" s="218">
        <v>0</v>
      </c>
      <c r="AL418" s="218">
        <v>0</v>
      </c>
      <c r="AM418" s="218">
        <v>0</v>
      </c>
      <c r="AN418" s="219">
        <f t="shared" si="83"/>
        <v>1353200</v>
      </c>
      <c r="AO418" s="218">
        <v>0</v>
      </c>
      <c r="AP418" s="218">
        <v>1353200</v>
      </c>
      <c r="AQ418" s="218">
        <v>0</v>
      </c>
      <c r="AR418" s="218">
        <v>0</v>
      </c>
      <c r="AS418" s="219">
        <f t="shared" si="84"/>
        <v>0</v>
      </c>
      <c r="AT418" s="242">
        <v>0</v>
      </c>
      <c r="AU418" s="242">
        <v>0</v>
      </c>
      <c r="AV418" s="242">
        <v>0</v>
      </c>
      <c r="AW418" s="242">
        <v>0</v>
      </c>
      <c r="AX418" s="219">
        <f t="shared" si="85"/>
        <v>0</v>
      </c>
      <c r="AY418" s="219">
        <v>0</v>
      </c>
      <c r="AZ418" s="219">
        <v>0</v>
      </c>
      <c r="BA418" s="219">
        <v>0</v>
      </c>
      <c r="BB418" s="219">
        <v>0</v>
      </c>
      <c r="BC418" s="278">
        <v>0</v>
      </c>
      <c r="BD418" s="219">
        <v>0</v>
      </c>
      <c r="BE418" s="218">
        <v>0</v>
      </c>
    </row>
    <row r="419" ht="20.1" customHeight="1" spans="1:57">
      <c r="A419" s="211">
        <v>412</v>
      </c>
      <c r="B419" s="275" t="s">
        <v>48</v>
      </c>
      <c r="C419" s="272" t="s">
        <v>49</v>
      </c>
      <c r="D419" s="273">
        <v>2016</v>
      </c>
      <c r="E419" s="273" t="s">
        <v>478</v>
      </c>
      <c r="F419" s="274" t="s">
        <v>52</v>
      </c>
      <c r="G419" s="274" t="s">
        <v>52</v>
      </c>
      <c r="H419" s="220">
        <f t="shared" si="74"/>
        <v>1708300</v>
      </c>
      <c r="I419" s="215">
        <f t="shared" si="75"/>
        <v>1708300</v>
      </c>
      <c r="J419" s="216">
        <f t="shared" si="76"/>
        <v>0</v>
      </c>
      <c r="K419" s="217">
        <v>0</v>
      </c>
      <c r="L419" s="216">
        <v>0</v>
      </c>
      <c r="M419" s="218">
        <v>0</v>
      </c>
      <c r="N419" s="217">
        <v>0</v>
      </c>
      <c r="O419" s="216">
        <f t="shared" si="77"/>
        <v>1708300</v>
      </c>
      <c r="P419" s="215">
        <v>0</v>
      </c>
      <c r="Q419" s="218">
        <v>1708300</v>
      </c>
      <c r="R419" s="215">
        <v>0</v>
      </c>
      <c r="S419" s="218">
        <v>0</v>
      </c>
      <c r="T419" s="216">
        <f t="shared" si="78"/>
        <v>0</v>
      </c>
      <c r="U419" s="242">
        <v>0</v>
      </c>
      <c r="V419" s="242">
        <v>0</v>
      </c>
      <c r="W419" s="242">
        <v>0</v>
      </c>
      <c r="X419" s="242">
        <v>0</v>
      </c>
      <c r="Y419" s="219">
        <f t="shared" si="79"/>
        <v>0</v>
      </c>
      <c r="Z419" s="219">
        <v>0</v>
      </c>
      <c r="AA419" s="219">
        <v>0</v>
      </c>
      <c r="AB419" s="219">
        <v>0</v>
      </c>
      <c r="AC419" s="219">
        <v>0</v>
      </c>
      <c r="AD419" s="220">
        <v>0</v>
      </c>
      <c r="AE419" s="219">
        <v>0</v>
      </c>
      <c r="AF419" s="218">
        <v>0</v>
      </c>
      <c r="AG419" s="220">
        <f t="shared" si="80"/>
        <v>1708300</v>
      </c>
      <c r="AH419" s="215">
        <f t="shared" si="81"/>
        <v>1708300</v>
      </c>
      <c r="AI419" s="219">
        <f t="shared" si="82"/>
        <v>0</v>
      </c>
      <c r="AJ419" s="218">
        <v>0</v>
      </c>
      <c r="AK419" s="218">
        <v>0</v>
      </c>
      <c r="AL419" s="218">
        <v>0</v>
      </c>
      <c r="AM419" s="218">
        <v>0</v>
      </c>
      <c r="AN419" s="219">
        <f t="shared" si="83"/>
        <v>1708300</v>
      </c>
      <c r="AO419" s="218">
        <v>0</v>
      </c>
      <c r="AP419" s="218">
        <v>1708300</v>
      </c>
      <c r="AQ419" s="218">
        <v>0</v>
      </c>
      <c r="AR419" s="218">
        <v>0</v>
      </c>
      <c r="AS419" s="219">
        <f t="shared" si="84"/>
        <v>0</v>
      </c>
      <c r="AT419" s="242">
        <v>0</v>
      </c>
      <c r="AU419" s="242">
        <v>0</v>
      </c>
      <c r="AV419" s="242">
        <v>0</v>
      </c>
      <c r="AW419" s="242">
        <v>0</v>
      </c>
      <c r="AX419" s="219">
        <f t="shared" si="85"/>
        <v>0</v>
      </c>
      <c r="AY419" s="219">
        <v>0</v>
      </c>
      <c r="AZ419" s="219">
        <v>0</v>
      </c>
      <c r="BA419" s="219">
        <v>0</v>
      </c>
      <c r="BB419" s="219">
        <v>0</v>
      </c>
      <c r="BC419" s="278">
        <v>0</v>
      </c>
      <c r="BD419" s="219">
        <v>0</v>
      </c>
      <c r="BE419" s="218">
        <v>0</v>
      </c>
    </row>
    <row r="420" ht="20.1" customHeight="1" spans="1:57">
      <c r="A420" s="211">
        <v>413</v>
      </c>
      <c r="B420" s="275" t="s">
        <v>48</v>
      </c>
      <c r="C420" s="272" t="s">
        <v>49</v>
      </c>
      <c r="D420" s="273">
        <v>2016</v>
      </c>
      <c r="E420" s="273" t="s">
        <v>479</v>
      </c>
      <c r="F420" s="274" t="s">
        <v>52</v>
      </c>
      <c r="G420" s="274" t="s">
        <v>52</v>
      </c>
      <c r="H420" s="220">
        <f t="shared" si="74"/>
        <v>4125000</v>
      </c>
      <c r="I420" s="215">
        <f t="shared" si="75"/>
        <v>4125000</v>
      </c>
      <c r="J420" s="216">
        <f t="shared" si="76"/>
        <v>0</v>
      </c>
      <c r="K420" s="217">
        <v>0</v>
      </c>
      <c r="L420" s="216">
        <v>0</v>
      </c>
      <c r="M420" s="218">
        <v>0</v>
      </c>
      <c r="N420" s="217">
        <v>0</v>
      </c>
      <c r="O420" s="216">
        <f t="shared" si="77"/>
        <v>4125000</v>
      </c>
      <c r="P420" s="215">
        <v>0</v>
      </c>
      <c r="Q420" s="218">
        <v>4125000</v>
      </c>
      <c r="R420" s="215">
        <v>0</v>
      </c>
      <c r="S420" s="218">
        <v>0</v>
      </c>
      <c r="T420" s="216">
        <f t="shared" si="78"/>
        <v>0</v>
      </c>
      <c r="U420" s="242">
        <v>0</v>
      </c>
      <c r="V420" s="242">
        <v>0</v>
      </c>
      <c r="W420" s="242">
        <v>0</v>
      </c>
      <c r="X420" s="242">
        <v>0</v>
      </c>
      <c r="Y420" s="219">
        <f t="shared" si="79"/>
        <v>0</v>
      </c>
      <c r="Z420" s="219">
        <v>0</v>
      </c>
      <c r="AA420" s="219">
        <v>0</v>
      </c>
      <c r="AB420" s="219">
        <v>0</v>
      </c>
      <c r="AC420" s="219">
        <v>0</v>
      </c>
      <c r="AD420" s="220">
        <v>0</v>
      </c>
      <c r="AE420" s="219">
        <v>0</v>
      </c>
      <c r="AF420" s="218">
        <v>0</v>
      </c>
      <c r="AG420" s="220">
        <f t="shared" si="80"/>
        <v>4125000</v>
      </c>
      <c r="AH420" s="215">
        <f t="shared" si="81"/>
        <v>4125000</v>
      </c>
      <c r="AI420" s="219">
        <f t="shared" si="82"/>
        <v>0</v>
      </c>
      <c r="AJ420" s="218">
        <v>0</v>
      </c>
      <c r="AK420" s="218">
        <v>0</v>
      </c>
      <c r="AL420" s="218">
        <v>0</v>
      </c>
      <c r="AM420" s="218">
        <v>0</v>
      </c>
      <c r="AN420" s="219">
        <f t="shared" si="83"/>
        <v>4125000</v>
      </c>
      <c r="AO420" s="218">
        <v>0</v>
      </c>
      <c r="AP420" s="218">
        <v>4125000</v>
      </c>
      <c r="AQ420" s="218">
        <v>0</v>
      </c>
      <c r="AR420" s="218">
        <v>0</v>
      </c>
      <c r="AS420" s="219">
        <f t="shared" si="84"/>
        <v>0</v>
      </c>
      <c r="AT420" s="242">
        <v>0</v>
      </c>
      <c r="AU420" s="242">
        <v>0</v>
      </c>
      <c r="AV420" s="242">
        <v>0</v>
      </c>
      <c r="AW420" s="242">
        <v>0</v>
      </c>
      <c r="AX420" s="219">
        <f t="shared" si="85"/>
        <v>0</v>
      </c>
      <c r="AY420" s="219">
        <v>0</v>
      </c>
      <c r="AZ420" s="219">
        <v>0</v>
      </c>
      <c r="BA420" s="219">
        <v>0</v>
      </c>
      <c r="BB420" s="219">
        <v>0</v>
      </c>
      <c r="BC420" s="278">
        <v>0</v>
      </c>
      <c r="BD420" s="219">
        <v>0</v>
      </c>
      <c r="BE420" s="218">
        <v>0</v>
      </c>
    </row>
    <row r="421" ht="20.1" customHeight="1" spans="1:57">
      <c r="A421" s="211">
        <v>414</v>
      </c>
      <c r="B421" s="275" t="s">
        <v>48</v>
      </c>
      <c r="C421" s="272" t="s">
        <v>49</v>
      </c>
      <c r="D421" s="273">
        <v>2016</v>
      </c>
      <c r="E421" s="273" t="s">
        <v>480</v>
      </c>
      <c r="F421" s="274" t="s">
        <v>52</v>
      </c>
      <c r="G421" s="274" t="s">
        <v>52</v>
      </c>
      <c r="H421" s="220">
        <f t="shared" si="74"/>
        <v>1751600</v>
      </c>
      <c r="I421" s="215">
        <f t="shared" si="75"/>
        <v>1751600</v>
      </c>
      <c r="J421" s="216">
        <f t="shared" si="76"/>
        <v>0</v>
      </c>
      <c r="K421" s="217">
        <v>0</v>
      </c>
      <c r="L421" s="216">
        <v>0</v>
      </c>
      <c r="M421" s="218">
        <v>0</v>
      </c>
      <c r="N421" s="217">
        <v>0</v>
      </c>
      <c r="O421" s="216">
        <f t="shared" si="77"/>
        <v>1751600</v>
      </c>
      <c r="P421" s="215">
        <v>0</v>
      </c>
      <c r="Q421" s="218">
        <v>1751600</v>
      </c>
      <c r="R421" s="215">
        <v>0</v>
      </c>
      <c r="S421" s="218">
        <v>0</v>
      </c>
      <c r="T421" s="216">
        <f t="shared" si="78"/>
        <v>0</v>
      </c>
      <c r="U421" s="242">
        <v>0</v>
      </c>
      <c r="V421" s="242">
        <v>0</v>
      </c>
      <c r="W421" s="242">
        <v>0</v>
      </c>
      <c r="X421" s="242">
        <v>0</v>
      </c>
      <c r="Y421" s="219">
        <f t="shared" si="79"/>
        <v>0</v>
      </c>
      <c r="Z421" s="219">
        <v>0</v>
      </c>
      <c r="AA421" s="219">
        <v>0</v>
      </c>
      <c r="AB421" s="219">
        <v>0</v>
      </c>
      <c r="AC421" s="219">
        <v>0</v>
      </c>
      <c r="AD421" s="220">
        <v>0</v>
      </c>
      <c r="AE421" s="219">
        <v>0</v>
      </c>
      <c r="AF421" s="218">
        <v>0</v>
      </c>
      <c r="AG421" s="220">
        <f t="shared" si="80"/>
        <v>1751600</v>
      </c>
      <c r="AH421" s="215">
        <f t="shared" si="81"/>
        <v>1751600</v>
      </c>
      <c r="AI421" s="219">
        <f t="shared" si="82"/>
        <v>0</v>
      </c>
      <c r="AJ421" s="218">
        <v>0</v>
      </c>
      <c r="AK421" s="218">
        <v>0</v>
      </c>
      <c r="AL421" s="218">
        <v>0</v>
      </c>
      <c r="AM421" s="218">
        <v>0</v>
      </c>
      <c r="AN421" s="219">
        <f t="shared" si="83"/>
        <v>1751600</v>
      </c>
      <c r="AO421" s="218">
        <v>0</v>
      </c>
      <c r="AP421" s="218">
        <v>1751600</v>
      </c>
      <c r="AQ421" s="218">
        <v>0</v>
      </c>
      <c r="AR421" s="218">
        <v>0</v>
      </c>
      <c r="AS421" s="219">
        <f t="shared" si="84"/>
        <v>0</v>
      </c>
      <c r="AT421" s="242">
        <v>0</v>
      </c>
      <c r="AU421" s="242">
        <v>0</v>
      </c>
      <c r="AV421" s="242">
        <v>0</v>
      </c>
      <c r="AW421" s="242">
        <v>0</v>
      </c>
      <c r="AX421" s="219">
        <f t="shared" si="85"/>
        <v>0</v>
      </c>
      <c r="AY421" s="219">
        <v>0</v>
      </c>
      <c r="AZ421" s="219">
        <v>0</v>
      </c>
      <c r="BA421" s="219">
        <v>0</v>
      </c>
      <c r="BB421" s="219">
        <v>0</v>
      </c>
      <c r="BC421" s="278">
        <v>0</v>
      </c>
      <c r="BD421" s="219">
        <v>0</v>
      </c>
      <c r="BE421" s="218">
        <v>0</v>
      </c>
    </row>
    <row r="422" ht="20.1" customHeight="1" spans="1:57">
      <c r="A422" s="211">
        <v>415</v>
      </c>
      <c r="B422" s="275" t="s">
        <v>48</v>
      </c>
      <c r="C422" s="272" t="s">
        <v>49</v>
      </c>
      <c r="D422" s="273">
        <v>2016</v>
      </c>
      <c r="E422" s="273" t="s">
        <v>481</v>
      </c>
      <c r="F422" s="274" t="s">
        <v>52</v>
      </c>
      <c r="G422" s="274" t="s">
        <v>52</v>
      </c>
      <c r="H422" s="220">
        <f t="shared" si="74"/>
        <v>11704400</v>
      </c>
      <c r="I422" s="215">
        <f t="shared" si="75"/>
        <v>11704400</v>
      </c>
      <c r="J422" s="216">
        <f t="shared" si="76"/>
        <v>0</v>
      </c>
      <c r="K422" s="217">
        <v>0</v>
      </c>
      <c r="L422" s="216">
        <v>0</v>
      </c>
      <c r="M422" s="218">
        <v>0</v>
      </c>
      <c r="N422" s="217">
        <v>0</v>
      </c>
      <c r="O422" s="216">
        <f t="shared" si="77"/>
        <v>11704400</v>
      </c>
      <c r="P422" s="215">
        <v>0</v>
      </c>
      <c r="Q422" s="218">
        <v>11704400</v>
      </c>
      <c r="R422" s="215">
        <v>0</v>
      </c>
      <c r="S422" s="218">
        <v>0</v>
      </c>
      <c r="T422" s="216">
        <f t="shared" si="78"/>
        <v>0</v>
      </c>
      <c r="U422" s="242">
        <v>0</v>
      </c>
      <c r="V422" s="242">
        <v>0</v>
      </c>
      <c r="W422" s="242">
        <v>0</v>
      </c>
      <c r="X422" s="242">
        <v>0</v>
      </c>
      <c r="Y422" s="219">
        <f t="shared" si="79"/>
        <v>0</v>
      </c>
      <c r="Z422" s="219">
        <v>0</v>
      </c>
      <c r="AA422" s="219">
        <v>0</v>
      </c>
      <c r="AB422" s="219">
        <v>0</v>
      </c>
      <c r="AC422" s="219">
        <v>0</v>
      </c>
      <c r="AD422" s="220">
        <v>0</v>
      </c>
      <c r="AE422" s="219">
        <v>0</v>
      </c>
      <c r="AF422" s="218">
        <v>0</v>
      </c>
      <c r="AG422" s="220">
        <f t="shared" si="80"/>
        <v>11704400</v>
      </c>
      <c r="AH422" s="215">
        <f t="shared" si="81"/>
        <v>11704400</v>
      </c>
      <c r="AI422" s="219">
        <f t="shared" si="82"/>
        <v>0</v>
      </c>
      <c r="AJ422" s="218">
        <v>0</v>
      </c>
      <c r="AK422" s="218">
        <v>0</v>
      </c>
      <c r="AL422" s="218">
        <v>0</v>
      </c>
      <c r="AM422" s="218">
        <v>0</v>
      </c>
      <c r="AN422" s="219">
        <f t="shared" si="83"/>
        <v>11704400</v>
      </c>
      <c r="AO422" s="218">
        <v>0</v>
      </c>
      <c r="AP422" s="218">
        <v>11704400</v>
      </c>
      <c r="AQ422" s="218">
        <v>0</v>
      </c>
      <c r="AR422" s="218">
        <v>0</v>
      </c>
      <c r="AS422" s="219">
        <f t="shared" si="84"/>
        <v>0</v>
      </c>
      <c r="AT422" s="242">
        <v>0</v>
      </c>
      <c r="AU422" s="242">
        <v>0</v>
      </c>
      <c r="AV422" s="242">
        <v>0</v>
      </c>
      <c r="AW422" s="242">
        <v>0</v>
      </c>
      <c r="AX422" s="219">
        <f t="shared" si="85"/>
        <v>0</v>
      </c>
      <c r="AY422" s="219">
        <v>0</v>
      </c>
      <c r="AZ422" s="219">
        <v>0</v>
      </c>
      <c r="BA422" s="219">
        <v>0</v>
      </c>
      <c r="BB422" s="219">
        <v>0</v>
      </c>
      <c r="BC422" s="278">
        <v>0</v>
      </c>
      <c r="BD422" s="219">
        <v>0</v>
      </c>
      <c r="BE422" s="218">
        <v>0</v>
      </c>
    </row>
    <row r="423" ht="20.1" customHeight="1" spans="1:57">
      <c r="A423" s="211">
        <v>416</v>
      </c>
      <c r="B423" s="275" t="s">
        <v>48</v>
      </c>
      <c r="C423" s="272" t="s">
        <v>49</v>
      </c>
      <c r="D423" s="273">
        <v>2016</v>
      </c>
      <c r="E423" s="273" t="s">
        <v>482</v>
      </c>
      <c r="F423" s="274" t="s">
        <v>52</v>
      </c>
      <c r="G423" s="274" t="s">
        <v>52</v>
      </c>
      <c r="H423" s="220">
        <f t="shared" si="74"/>
        <v>280000</v>
      </c>
      <c r="I423" s="215">
        <f t="shared" si="75"/>
        <v>280000</v>
      </c>
      <c r="J423" s="216">
        <f t="shared" si="76"/>
        <v>0</v>
      </c>
      <c r="K423" s="217">
        <v>0</v>
      </c>
      <c r="L423" s="216">
        <v>0</v>
      </c>
      <c r="M423" s="218">
        <v>0</v>
      </c>
      <c r="N423" s="217">
        <v>0</v>
      </c>
      <c r="O423" s="216">
        <f t="shared" si="77"/>
        <v>280000</v>
      </c>
      <c r="P423" s="215">
        <v>0</v>
      </c>
      <c r="Q423" s="218">
        <v>280000</v>
      </c>
      <c r="R423" s="215">
        <v>0</v>
      </c>
      <c r="S423" s="218">
        <v>0</v>
      </c>
      <c r="T423" s="216">
        <f t="shared" si="78"/>
        <v>0</v>
      </c>
      <c r="U423" s="242">
        <v>0</v>
      </c>
      <c r="V423" s="242">
        <v>0</v>
      </c>
      <c r="W423" s="242">
        <v>0</v>
      </c>
      <c r="X423" s="242">
        <v>0</v>
      </c>
      <c r="Y423" s="219">
        <f t="shared" si="79"/>
        <v>0</v>
      </c>
      <c r="Z423" s="219">
        <v>0</v>
      </c>
      <c r="AA423" s="219">
        <v>0</v>
      </c>
      <c r="AB423" s="219">
        <v>0</v>
      </c>
      <c r="AC423" s="219">
        <v>0</v>
      </c>
      <c r="AD423" s="220">
        <v>0</v>
      </c>
      <c r="AE423" s="219">
        <v>0</v>
      </c>
      <c r="AF423" s="218">
        <v>0</v>
      </c>
      <c r="AG423" s="220">
        <f t="shared" si="80"/>
        <v>280000</v>
      </c>
      <c r="AH423" s="215">
        <f t="shared" si="81"/>
        <v>280000</v>
      </c>
      <c r="AI423" s="219">
        <f t="shared" si="82"/>
        <v>0</v>
      </c>
      <c r="AJ423" s="218">
        <v>0</v>
      </c>
      <c r="AK423" s="218">
        <v>0</v>
      </c>
      <c r="AL423" s="218">
        <v>0</v>
      </c>
      <c r="AM423" s="218">
        <v>0</v>
      </c>
      <c r="AN423" s="219">
        <f t="shared" si="83"/>
        <v>280000</v>
      </c>
      <c r="AO423" s="218">
        <v>0</v>
      </c>
      <c r="AP423" s="218">
        <v>280000</v>
      </c>
      <c r="AQ423" s="218">
        <v>0</v>
      </c>
      <c r="AR423" s="218">
        <v>0</v>
      </c>
      <c r="AS423" s="219">
        <f t="shared" si="84"/>
        <v>0</v>
      </c>
      <c r="AT423" s="242">
        <v>0</v>
      </c>
      <c r="AU423" s="242">
        <v>0</v>
      </c>
      <c r="AV423" s="242">
        <v>0</v>
      </c>
      <c r="AW423" s="242">
        <v>0</v>
      </c>
      <c r="AX423" s="219">
        <f t="shared" si="85"/>
        <v>0</v>
      </c>
      <c r="AY423" s="219">
        <v>0</v>
      </c>
      <c r="AZ423" s="219">
        <v>0</v>
      </c>
      <c r="BA423" s="219">
        <v>0</v>
      </c>
      <c r="BB423" s="219">
        <v>0</v>
      </c>
      <c r="BC423" s="278">
        <v>0</v>
      </c>
      <c r="BD423" s="219">
        <v>0</v>
      </c>
      <c r="BE423" s="218">
        <v>0</v>
      </c>
    </row>
    <row r="424" ht="20.1" customHeight="1" spans="1:57">
      <c r="A424" s="211">
        <v>417</v>
      </c>
      <c r="B424" s="275" t="s">
        <v>48</v>
      </c>
      <c r="C424" s="272" t="s">
        <v>49</v>
      </c>
      <c r="D424" s="273">
        <v>2017</v>
      </c>
      <c r="E424" s="273" t="s">
        <v>483</v>
      </c>
      <c r="F424" s="274" t="s">
        <v>52</v>
      </c>
      <c r="G424" s="274" t="s">
        <v>52</v>
      </c>
      <c r="H424" s="220">
        <f t="shared" si="74"/>
        <v>729600</v>
      </c>
      <c r="I424" s="215">
        <f t="shared" si="75"/>
        <v>49600</v>
      </c>
      <c r="J424" s="216">
        <f t="shared" si="76"/>
        <v>0</v>
      </c>
      <c r="K424" s="217">
        <v>0</v>
      </c>
      <c r="L424" s="216">
        <v>0</v>
      </c>
      <c r="M424" s="218">
        <v>0</v>
      </c>
      <c r="N424" s="217">
        <v>0</v>
      </c>
      <c r="O424" s="216">
        <f t="shared" si="77"/>
        <v>49600</v>
      </c>
      <c r="P424" s="215">
        <v>0</v>
      </c>
      <c r="Q424" s="218">
        <v>49600</v>
      </c>
      <c r="R424" s="215">
        <v>0</v>
      </c>
      <c r="S424" s="218">
        <v>0</v>
      </c>
      <c r="T424" s="216">
        <f t="shared" si="78"/>
        <v>0</v>
      </c>
      <c r="U424" s="242">
        <v>0</v>
      </c>
      <c r="V424" s="242">
        <v>0</v>
      </c>
      <c r="W424" s="242">
        <v>0</v>
      </c>
      <c r="X424" s="242">
        <v>0</v>
      </c>
      <c r="Y424" s="219">
        <f t="shared" si="79"/>
        <v>0</v>
      </c>
      <c r="Z424" s="219">
        <v>0</v>
      </c>
      <c r="AA424" s="219">
        <v>0</v>
      </c>
      <c r="AB424" s="219">
        <v>0</v>
      </c>
      <c r="AC424" s="219">
        <v>0</v>
      </c>
      <c r="AD424" s="220">
        <v>0</v>
      </c>
      <c r="AE424" s="219">
        <v>0</v>
      </c>
      <c r="AF424" s="218">
        <v>680000</v>
      </c>
      <c r="AG424" s="220">
        <f t="shared" si="80"/>
        <v>729600</v>
      </c>
      <c r="AH424" s="215">
        <f t="shared" si="81"/>
        <v>49600</v>
      </c>
      <c r="AI424" s="219">
        <f t="shared" si="82"/>
        <v>0</v>
      </c>
      <c r="AJ424" s="218">
        <v>0</v>
      </c>
      <c r="AK424" s="218">
        <v>0</v>
      </c>
      <c r="AL424" s="218">
        <v>0</v>
      </c>
      <c r="AM424" s="218">
        <v>0</v>
      </c>
      <c r="AN424" s="219">
        <f t="shared" si="83"/>
        <v>49600</v>
      </c>
      <c r="AO424" s="218">
        <v>0</v>
      </c>
      <c r="AP424" s="218">
        <v>49600</v>
      </c>
      <c r="AQ424" s="218">
        <v>0</v>
      </c>
      <c r="AR424" s="218">
        <v>0</v>
      </c>
      <c r="AS424" s="219">
        <f t="shared" si="84"/>
        <v>0</v>
      </c>
      <c r="AT424" s="242">
        <v>0</v>
      </c>
      <c r="AU424" s="242">
        <v>0</v>
      </c>
      <c r="AV424" s="242">
        <v>0</v>
      </c>
      <c r="AW424" s="242">
        <v>0</v>
      </c>
      <c r="AX424" s="219">
        <f t="shared" si="85"/>
        <v>0</v>
      </c>
      <c r="AY424" s="219">
        <v>0</v>
      </c>
      <c r="AZ424" s="219">
        <v>0</v>
      </c>
      <c r="BA424" s="219">
        <v>0</v>
      </c>
      <c r="BB424" s="219">
        <v>0</v>
      </c>
      <c r="BC424" s="278">
        <v>0</v>
      </c>
      <c r="BD424" s="219">
        <v>0</v>
      </c>
      <c r="BE424" s="218">
        <v>680000</v>
      </c>
    </row>
    <row r="425" ht="20.1" customHeight="1" spans="1:57">
      <c r="A425" s="211">
        <v>418</v>
      </c>
      <c r="B425" s="275" t="s">
        <v>48</v>
      </c>
      <c r="C425" s="272" t="s">
        <v>49</v>
      </c>
      <c r="D425" s="273">
        <v>2023</v>
      </c>
      <c r="E425" s="273" t="s">
        <v>484</v>
      </c>
      <c r="F425" s="274" t="s">
        <v>52</v>
      </c>
      <c r="G425" s="274" t="s">
        <v>52</v>
      </c>
      <c r="H425" s="220">
        <f t="shared" si="74"/>
        <v>700000</v>
      </c>
      <c r="I425" s="215">
        <f t="shared" si="75"/>
        <v>700000</v>
      </c>
      <c r="J425" s="216">
        <f t="shared" si="76"/>
        <v>0</v>
      </c>
      <c r="K425" s="217">
        <v>0</v>
      </c>
      <c r="L425" s="216">
        <v>0</v>
      </c>
      <c r="M425" s="218">
        <v>0</v>
      </c>
      <c r="N425" s="217">
        <v>0</v>
      </c>
      <c r="O425" s="216">
        <f t="shared" si="77"/>
        <v>0</v>
      </c>
      <c r="P425" s="215">
        <v>0</v>
      </c>
      <c r="Q425" s="215">
        <v>0</v>
      </c>
      <c r="R425" s="215">
        <v>0</v>
      </c>
      <c r="S425" s="218">
        <v>0</v>
      </c>
      <c r="T425" s="216">
        <f t="shared" si="78"/>
        <v>700000</v>
      </c>
      <c r="U425" s="242">
        <v>700000</v>
      </c>
      <c r="V425" s="242">
        <v>0</v>
      </c>
      <c r="W425" s="242">
        <v>0</v>
      </c>
      <c r="X425" s="242">
        <v>0</v>
      </c>
      <c r="Y425" s="219">
        <f t="shared" si="79"/>
        <v>0</v>
      </c>
      <c r="Z425" s="219">
        <v>0</v>
      </c>
      <c r="AA425" s="219">
        <v>0</v>
      </c>
      <c r="AB425" s="219">
        <v>0</v>
      </c>
      <c r="AC425" s="219">
        <v>0</v>
      </c>
      <c r="AD425" s="220">
        <v>0</v>
      </c>
      <c r="AE425" s="219">
        <v>0</v>
      </c>
      <c r="AF425" s="218">
        <v>0</v>
      </c>
      <c r="AG425" s="220">
        <f t="shared" si="80"/>
        <v>700000</v>
      </c>
      <c r="AH425" s="215">
        <f t="shared" si="81"/>
        <v>700000</v>
      </c>
      <c r="AI425" s="219">
        <f t="shared" si="82"/>
        <v>0</v>
      </c>
      <c r="AJ425" s="218">
        <v>0</v>
      </c>
      <c r="AK425" s="218">
        <v>0</v>
      </c>
      <c r="AL425" s="218">
        <v>0</v>
      </c>
      <c r="AM425" s="218">
        <v>0</v>
      </c>
      <c r="AN425" s="219">
        <f t="shared" si="83"/>
        <v>0</v>
      </c>
      <c r="AO425" s="218">
        <v>0</v>
      </c>
      <c r="AP425" s="218">
        <v>0</v>
      </c>
      <c r="AQ425" s="218">
        <v>0</v>
      </c>
      <c r="AR425" s="218">
        <v>0</v>
      </c>
      <c r="AS425" s="219">
        <f t="shared" si="84"/>
        <v>700000</v>
      </c>
      <c r="AT425" s="242">
        <v>700000</v>
      </c>
      <c r="AU425" s="242">
        <v>0</v>
      </c>
      <c r="AV425" s="242">
        <v>0</v>
      </c>
      <c r="AW425" s="242">
        <v>0</v>
      </c>
      <c r="AX425" s="219">
        <f t="shared" si="85"/>
        <v>0</v>
      </c>
      <c r="AY425" s="219">
        <v>0</v>
      </c>
      <c r="AZ425" s="219">
        <v>0</v>
      </c>
      <c r="BA425" s="219">
        <v>0</v>
      </c>
      <c r="BB425" s="219">
        <v>0</v>
      </c>
      <c r="BC425" s="278">
        <v>0</v>
      </c>
      <c r="BD425" s="219">
        <v>0</v>
      </c>
      <c r="BE425" s="218">
        <v>0</v>
      </c>
    </row>
    <row r="426" ht="20.1" customHeight="1" spans="1:57">
      <c r="A426" s="211">
        <v>419</v>
      </c>
      <c r="B426" s="275" t="s">
        <v>48</v>
      </c>
      <c r="C426" s="272" t="s">
        <v>49</v>
      </c>
      <c r="D426" s="273">
        <v>2023</v>
      </c>
      <c r="E426" s="273" t="s">
        <v>485</v>
      </c>
      <c r="F426" s="274" t="s">
        <v>52</v>
      </c>
      <c r="G426" s="274" t="s">
        <v>52</v>
      </c>
      <c r="H426" s="220">
        <f t="shared" si="74"/>
        <v>1400000</v>
      </c>
      <c r="I426" s="215">
        <f t="shared" si="75"/>
        <v>1400000</v>
      </c>
      <c r="J426" s="216">
        <f t="shared" si="76"/>
        <v>0</v>
      </c>
      <c r="K426" s="217">
        <v>0</v>
      </c>
      <c r="L426" s="216">
        <v>0</v>
      </c>
      <c r="M426" s="218">
        <v>0</v>
      </c>
      <c r="N426" s="217">
        <v>0</v>
      </c>
      <c r="O426" s="216">
        <f t="shared" si="77"/>
        <v>0</v>
      </c>
      <c r="P426" s="215">
        <v>0</v>
      </c>
      <c r="Q426" s="215">
        <v>0</v>
      </c>
      <c r="R426" s="215">
        <v>0</v>
      </c>
      <c r="S426" s="218">
        <v>0</v>
      </c>
      <c r="T426" s="216">
        <f t="shared" si="78"/>
        <v>1400000</v>
      </c>
      <c r="U426" s="242">
        <v>1400000</v>
      </c>
      <c r="V426" s="242">
        <v>0</v>
      </c>
      <c r="W426" s="242">
        <v>0</v>
      </c>
      <c r="X426" s="242">
        <v>0</v>
      </c>
      <c r="Y426" s="219">
        <f t="shared" si="79"/>
        <v>0</v>
      </c>
      <c r="Z426" s="219">
        <v>0</v>
      </c>
      <c r="AA426" s="219">
        <v>0</v>
      </c>
      <c r="AB426" s="219">
        <v>0</v>
      </c>
      <c r="AC426" s="219">
        <v>0</v>
      </c>
      <c r="AD426" s="220">
        <v>0</v>
      </c>
      <c r="AE426" s="219">
        <v>0</v>
      </c>
      <c r="AF426" s="218">
        <v>0</v>
      </c>
      <c r="AG426" s="220">
        <f t="shared" si="80"/>
        <v>1400000</v>
      </c>
      <c r="AH426" s="215">
        <f t="shared" si="81"/>
        <v>1400000</v>
      </c>
      <c r="AI426" s="219">
        <f t="shared" si="82"/>
        <v>0</v>
      </c>
      <c r="AJ426" s="218">
        <v>0</v>
      </c>
      <c r="AK426" s="218">
        <v>0</v>
      </c>
      <c r="AL426" s="218">
        <v>0</v>
      </c>
      <c r="AM426" s="218">
        <v>0</v>
      </c>
      <c r="AN426" s="219">
        <f t="shared" si="83"/>
        <v>0</v>
      </c>
      <c r="AO426" s="218">
        <v>0</v>
      </c>
      <c r="AP426" s="218">
        <v>0</v>
      </c>
      <c r="AQ426" s="218">
        <v>0</v>
      </c>
      <c r="AR426" s="218">
        <v>0</v>
      </c>
      <c r="AS426" s="219">
        <f t="shared" si="84"/>
        <v>1400000</v>
      </c>
      <c r="AT426" s="242">
        <v>1400000</v>
      </c>
      <c r="AU426" s="242">
        <v>0</v>
      </c>
      <c r="AV426" s="242">
        <v>0</v>
      </c>
      <c r="AW426" s="242">
        <v>0</v>
      </c>
      <c r="AX426" s="219">
        <f t="shared" si="85"/>
        <v>0</v>
      </c>
      <c r="AY426" s="219">
        <v>0</v>
      </c>
      <c r="AZ426" s="219">
        <v>0</v>
      </c>
      <c r="BA426" s="219">
        <v>0</v>
      </c>
      <c r="BB426" s="219">
        <v>0</v>
      </c>
      <c r="BC426" s="278">
        <v>0</v>
      </c>
      <c r="BD426" s="219">
        <v>0</v>
      </c>
      <c r="BE426" s="218">
        <v>0</v>
      </c>
    </row>
    <row r="427" ht="20.1" customHeight="1" spans="1:57">
      <c r="A427" s="211">
        <v>420</v>
      </c>
      <c r="B427" s="275" t="s">
        <v>48</v>
      </c>
      <c r="C427" s="272" t="s">
        <v>49</v>
      </c>
      <c r="D427" s="273">
        <v>2023</v>
      </c>
      <c r="E427" s="273" t="s">
        <v>486</v>
      </c>
      <c r="F427" s="274" t="s">
        <v>52</v>
      </c>
      <c r="G427" s="274" t="s">
        <v>52</v>
      </c>
      <c r="H427" s="220">
        <f t="shared" si="74"/>
        <v>17000000</v>
      </c>
      <c r="I427" s="215">
        <f t="shared" si="75"/>
        <v>17000000</v>
      </c>
      <c r="J427" s="216">
        <f t="shared" si="76"/>
        <v>0</v>
      </c>
      <c r="K427" s="217">
        <v>0</v>
      </c>
      <c r="L427" s="216">
        <v>0</v>
      </c>
      <c r="M427" s="218">
        <v>0</v>
      </c>
      <c r="N427" s="217">
        <v>0</v>
      </c>
      <c r="O427" s="216">
        <f t="shared" si="77"/>
        <v>0</v>
      </c>
      <c r="P427" s="215">
        <v>0</v>
      </c>
      <c r="Q427" s="215">
        <v>0</v>
      </c>
      <c r="R427" s="215">
        <v>0</v>
      </c>
      <c r="S427" s="218">
        <v>0</v>
      </c>
      <c r="T427" s="216">
        <f t="shared" si="78"/>
        <v>17000000</v>
      </c>
      <c r="U427" s="242">
        <v>14450000</v>
      </c>
      <c r="V427" s="242">
        <v>2550000</v>
      </c>
      <c r="W427" s="242">
        <v>0</v>
      </c>
      <c r="X427" s="242">
        <v>0</v>
      </c>
      <c r="Y427" s="219">
        <f t="shared" si="79"/>
        <v>0</v>
      </c>
      <c r="Z427" s="219">
        <v>0</v>
      </c>
      <c r="AA427" s="219">
        <v>0</v>
      </c>
      <c r="AB427" s="219">
        <v>0</v>
      </c>
      <c r="AC427" s="219">
        <v>0</v>
      </c>
      <c r="AD427" s="220">
        <v>0</v>
      </c>
      <c r="AE427" s="219">
        <v>0</v>
      </c>
      <c r="AF427" s="218">
        <v>0</v>
      </c>
      <c r="AG427" s="220">
        <f t="shared" si="80"/>
        <v>17000000</v>
      </c>
      <c r="AH427" s="215">
        <f t="shared" si="81"/>
        <v>17000000</v>
      </c>
      <c r="AI427" s="219">
        <f t="shared" si="82"/>
        <v>0</v>
      </c>
      <c r="AJ427" s="218">
        <v>0</v>
      </c>
      <c r="AK427" s="218">
        <v>0</v>
      </c>
      <c r="AL427" s="218">
        <v>0</v>
      </c>
      <c r="AM427" s="218">
        <v>0</v>
      </c>
      <c r="AN427" s="219">
        <f t="shared" si="83"/>
        <v>0</v>
      </c>
      <c r="AO427" s="218">
        <v>0</v>
      </c>
      <c r="AP427" s="218">
        <v>0</v>
      </c>
      <c r="AQ427" s="218">
        <v>0</v>
      </c>
      <c r="AR427" s="218">
        <v>0</v>
      </c>
      <c r="AS427" s="219">
        <f t="shared" si="84"/>
        <v>17000000</v>
      </c>
      <c r="AT427" s="242">
        <v>14450000</v>
      </c>
      <c r="AU427" s="242">
        <v>2550000</v>
      </c>
      <c r="AV427" s="242">
        <v>0</v>
      </c>
      <c r="AW427" s="242">
        <v>0</v>
      </c>
      <c r="AX427" s="219">
        <f t="shared" si="85"/>
        <v>0</v>
      </c>
      <c r="AY427" s="219">
        <v>0</v>
      </c>
      <c r="AZ427" s="219">
        <v>0</v>
      </c>
      <c r="BA427" s="219">
        <v>0</v>
      </c>
      <c r="BB427" s="219">
        <v>0</v>
      </c>
      <c r="BC427" s="278">
        <v>0</v>
      </c>
      <c r="BD427" s="219">
        <v>0</v>
      </c>
      <c r="BE427" s="218">
        <v>0</v>
      </c>
    </row>
    <row r="428" ht="20.1" customHeight="1" spans="1:57">
      <c r="A428" s="211">
        <v>421</v>
      </c>
      <c r="B428" s="275" t="s">
        <v>48</v>
      </c>
      <c r="C428" s="272" t="s">
        <v>49</v>
      </c>
      <c r="D428" s="273">
        <v>2020</v>
      </c>
      <c r="E428" s="273" t="s">
        <v>487</v>
      </c>
      <c r="F428" s="274" t="s">
        <v>51</v>
      </c>
      <c r="G428" s="274" t="s">
        <v>52</v>
      </c>
      <c r="H428" s="220">
        <f t="shared" si="74"/>
        <v>12000000</v>
      </c>
      <c r="I428" s="215">
        <f t="shared" si="75"/>
        <v>12000000</v>
      </c>
      <c r="J428" s="216">
        <f t="shared" si="76"/>
        <v>0</v>
      </c>
      <c r="K428" s="217">
        <v>0</v>
      </c>
      <c r="L428" s="216">
        <v>0</v>
      </c>
      <c r="M428" s="218">
        <v>0</v>
      </c>
      <c r="N428" s="217">
        <v>0</v>
      </c>
      <c r="O428" s="216">
        <f t="shared" si="77"/>
        <v>0</v>
      </c>
      <c r="P428" s="215">
        <v>0</v>
      </c>
      <c r="Q428" s="215">
        <v>0</v>
      </c>
      <c r="R428" s="215">
        <v>0</v>
      </c>
      <c r="S428" s="218">
        <v>0</v>
      </c>
      <c r="T428" s="216">
        <f t="shared" si="78"/>
        <v>0</v>
      </c>
      <c r="U428" s="242">
        <v>0</v>
      </c>
      <c r="V428" s="242">
        <v>0</v>
      </c>
      <c r="W428" s="242">
        <v>0</v>
      </c>
      <c r="X428" s="242">
        <v>0</v>
      </c>
      <c r="Y428" s="219">
        <f t="shared" si="79"/>
        <v>0</v>
      </c>
      <c r="Z428" s="219">
        <v>0</v>
      </c>
      <c r="AA428" s="219">
        <v>0</v>
      </c>
      <c r="AB428" s="219">
        <v>0</v>
      </c>
      <c r="AC428" s="219">
        <v>0</v>
      </c>
      <c r="AD428" s="220">
        <v>12000000</v>
      </c>
      <c r="AE428" s="219">
        <v>0</v>
      </c>
      <c r="AF428" s="218">
        <v>0</v>
      </c>
      <c r="AG428" s="220">
        <f t="shared" si="80"/>
        <v>12000000</v>
      </c>
      <c r="AH428" s="215">
        <f t="shared" si="81"/>
        <v>12000000</v>
      </c>
      <c r="AI428" s="219">
        <f t="shared" si="82"/>
        <v>0</v>
      </c>
      <c r="AJ428" s="218">
        <v>0</v>
      </c>
      <c r="AK428" s="218">
        <v>0</v>
      </c>
      <c r="AL428" s="218">
        <v>0</v>
      </c>
      <c r="AM428" s="218">
        <v>0</v>
      </c>
      <c r="AN428" s="219">
        <f t="shared" si="83"/>
        <v>0</v>
      </c>
      <c r="AO428" s="218">
        <v>0</v>
      </c>
      <c r="AP428" s="218">
        <v>0</v>
      </c>
      <c r="AQ428" s="218">
        <v>0</v>
      </c>
      <c r="AR428" s="218">
        <v>0</v>
      </c>
      <c r="AS428" s="219">
        <f t="shared" si="84"/>
        <v>0</v>
      </c>
      <c r="AT428" s="242">
        <v>0</v>
      </c>
      <c r="AU428" s="242">
        <v>0</v>
      </c>
      <c r="AV428" s="242">
        <v>0</v>
      </c>
      <c r="AW428" s="242">
        <v>0</v>
      </c>
      <c r="AX428" s="219">
        <f t="shared" si="85"/>
        <v>0</v>
      </c>
      <c r="AY428" s="219">
        <v>0</v>
      </c>
      <c r="AZ428" s="219">
        <v>0</v>
      </c>
      <c r="BA428" s="219">
        <v>0</v>
      </c>
      <c r="BB428" s="219">
        <v>0</v>
      </c>
      <c r="BC428" s="278">
        <v>12000000</v>
      </c>
      <c r="BD428" s="219">
        <v>0</v>
      </c>
      <c r="BE428" s="218">
        <v>0</v>
      </c>
    </row>
    <row r="429" ht="20.1" customHeight="1" spans="1:57">
      <c r="A429" s="211">
        <v>422</v>
      </c>
      <c r="B429" s="275" t="s">
        <v>48</v>
      </c>
      <c r="C429" s="272" t="s">
        <v>49</v>
      </c>
      <c r="D429" s="273">
        <v>2021</v>
      </c>
      <c r="E429" s="273" t="s">
        <v>488</v>
      </c>
      <c r="F429" s="274" t="s">
        <v>51</v>
      </c>
      <c r="G429" s="274" t="s">
        <v>52</v>
      </c>
      <c r="H429" s="220">
        <f t="shared" si="74"/>
        <v>17000000</v>
      </c>
      <c r="I429" s="215">
        <f t="shared" si="75"/>
        <v>17000000</v>
      </c>
      <c r="J429" s="216">
        <f t="shared" si="76"/>
        <v>0</v>
      </c>
      <c r="K429" s="217">
        <v>0</v>
      </c>
      <c r="L429" s="216">
        <v>0</v>
      </c>
      <c r="M429" s="218">
        <v>0</v>
      </c>
      <c r="N429" s="217">
        <v>0</v>
      </c>
      <c r="O429" s="216">
        <f t="shared" si="77"/>
        <v>0</v>
      </c>
      <c r="P429" s="215">
        <v>0</v>
      </c>
      <c r="Q429" s="215">
        <v>0</v>
      </c>
      <c r="R429" s="215">
        <v>0</v>
      </c>
      <c r="S429" s="218">
        <v>0</v>
      </c>
      <c r="T429" s="216">
        <f t="shared" si="78"/>
        <v>0</v>
      </c>
      <c r="U429" s="242">
        <v>0</v>
      </c>
      <c r="V429" s="242">
        <v>0</v>
      </c>
      <c r="W429" s="242">
        <v>0</v>
      </c>
      <c r="X429" s="242">
        <v>0</v>
      </c>
      <c r="Y429" s="219">
        <f t="shared" si="79"/>
        <v>0</v>
      </c>
      <c r="Z429" s="219">
        <v>0</v>
      </c>
      <c r="AA429" s="219">
        <v>0</v>
      </c>
      <c r="AB429" s="219">
        <v>0</v>
      </c>
      <c r="AC429" s="219">
        <v>0</v>
      </c>
      <c r="AD429" s="220">
        <v>17000000</v>
      </c>
      <c r="AE429" s="219">
        <v>0</v>
      </c>
      <c r="AF429" s="218">
        <v>0</v>
      </c>
      <c r="AG429" s="220">
        <f t="shared" si="80"/>
        <v>17000000</v>
      </c>
      <c r="AH429" s="215">
        <f t="shared" si="81"/>
        <v>17000000</v>
      </c>
      <c r="AI429" s="219">
        <f t="shared" si="82"/>
        <v>0</v>
      </c>
      <c r="AJ429" s="218">
        <v>0</v>
      </c>
      <c r="AK429" s="218">
        <v>0</v>
      </c>
      <c r="AL429" s="218">
        <v>0</v>
      </c>
      <c r="AM429" s="218">
        <v>0</v>
      </c>
      <c r="AN429" s="219">
        <f t="shared" si="83"/>
        <v>0</v>
      </c>
      <c r="AO429" s="218">
        <v>0</v>
      </c>
      <c r="AP429" s="218">
        <v>0</v>
      </c>
      <c r="AQ429" s="218">
        <v>0</v>
      </c>
      <c r="AR429" s="218">
        <v>0</v>
      </c>
      <c r="AS429" s="219">
        <f t="shared" si="84"/>
        <v>0</v>
      </c>
      <c r="AT429" s="242">
        <v>0</v>
      </c>
      <c r="AU429" s="242">
        <v>0</v>
      </c>
      <c r="AV429" s="242">
        <v>0</v>
      </c>
      <c r="AW429" s="242">
        <v>0</v>
      </c>
      <c r="AX429" s="219">
        <f t="shared" si="85"/>
        <v>0</v>
      </c>
      <c r="AY429" s="219">
        <v>0</v>
      </c>
      <c r="AZ429" s="219">
        <v>0</v>
      </c>
      <c r="BA429" s="219">
        <v>0</v>
      </c>
      <c r="BB429" s="219">
        <v>0</v>
      </c>
      <c r="BC429" s="278">
        <v>17000000</v>
      </c>
      <c r="BD429" s="219">
        <v>0</v>
      </c>
      <c r="BE429" s="218">
        <v>0</v>
      </c>
    </row>
    <row r="430" ht="20.1" customHeight="1" spans="1:57">
      <c r="A430" s="211">
        <v>423</v>
      </c>
      <c r="B430" s="275" t="s">
        <v>48</v>
      </c>
      <c r="C430" s="272" t="s">
        <v>49</v>
      </c>
      <c r="D430" s="273">
        <v>2022</v>
      </c>
      <c r="E430" s="273" t="s">
        <v>489</v>
      </c>
      <c r="F430" s="274" t="s">
        <v>51</v>
      </c>
      <c r="G430" s="274" t="s">
        <v>52</v>
      </c>
      <c r="H430" s="220">
        <f t="shared" si="74"/>
        <v>19000000</v>
      </c>
      <c r="I430" s="215">
        <f t="shared" si="75"/>
        <v>19000000</v>
      </c>
      <c r="J430" s="216">
        <f t="shared" si="76"/>
        <v>0</v>
      </c>
      <c r="K430" s="217">
        <v>0</v>
      </c>
      <c r="L430" s="216">
        <v>0</v>
      </c>
      <c r="M430" s="218">
        <v>0</v>
      </c>
      <c r="N430" s="217">
        <v>0</v>
      </c>
      <c r="O430" s="216">
        <f t="shared" si="77"/>
        <v>0</v>
      </c>
      <c r="P430" s="215">
        <v>0</v>
      </c>
      <c r="Q430" s="215">
        <v>0</v>
      </c>
      <c r="R430" s="215">
        <v>0</v>
      </c>
      <c r="S430" s="218">
        <v>0</v>
      </c>
      <c r="T430" s="216">
        <f t="shared" si="78"/>
        <v>0</v>
      </c>
      <c r="U430" s="242">
        <v>0</v>
      </c>
      <c r="V430" s="242">
        <v>0</v>
      </c>
      <c r="W430" s="242">
        <v>0</v>
      </c>
      <c r="X430" s="242">
        <v>0</v>
      </c>
      <c r="Y430" s="219">
        <f t="shared" si="79"/>
        <v>0</v>
      </c>
      <c r="Z430" s="219">
        <v>0</v>
      </c>
      <c r="AA430" s="219">
        <v>0</v>
      </c>
      <c r="AB430" s="219">
        <v>0</v>
      </c>
      <c r="AC430" s="219">
        <v>0</v>
      </c>
      <c r="AD430" s="220">
        <v>19000000</v>
      </c>
      <c r="AE430" s="219">
        <v>0</v>
      </c>
      <c r="AF430" s="218">
        <v>0</v>
      </c>
      <c r="AG430" s="220">
        <f t="shared" si="80"/>
        <v>19000000</v>
      </c>
      <c r="AH430" s="215">
        <f t="shared" si="81"/>
        <v>19000000</v>
      </c>
      <c r="AI430" s="219">
        <f t="shared" si="82"/>
        <v>0</v>
      </c>
      <c r="AJ430" s="218">
        <v>0</v>
      </c>
      <c r="AK430" s="218">
        <v>0</v>
      </c>
      <c r="AL430" s="218">
        <v>0</v>
      </c>
      <c r="AM430" s="218">
        <v>0</v>
      </c>
      <c r="AN430" s="219">
        <f t="shared" si="83"/>
        <v>0</v>
      </c>
      <c r="AO430" s="218">
        <v>0</v>
      </c>
      <c r="AP430" s="218">
        <v>0</v>
      </c>
      <c r="AQ430" s="218">
        <v>0</v>
      </c>
      <c r="AR430" s="218">
        <v>0</v>
      </c>
      <c r="AS430" s="219">
        <f t="shared" si="84"/>
        <v>0</v>
      </c>
      <c r="AT430" s="242">
        <v>0</v>
      </c>
      <c r="AU430" s="242">
        <v>0</v>
      </c>
      <c r="AV430" s="242">
        <v>0</v>
      </c>
      <c r="AW430" s="242">
        <v>0</v>
      </c>
      <c r="AX430" s="219">
        <f t="shared" si="85"/>
        <v>0</v>
      </c>
      <c r="AY430" s="219">
        <v>0</v>
      </c>
      <c r="AZ430" s="219">
        <v>0</v>
      </c>
      <c r="BA430" s="219">
        <v>0</v>
      </c>
      <c r="BB430" s="219">
        <v>0</v>
      </c>
      <c r="BC430" s="278">
        <v>19000000</v>
      </c>
      <c r="BD430" s="219">
        <v>0</v>
      </c>
      <c r="BE430" s="218">
        <v>0</v>
      </c>
    </row>
    <row r="431" ht="20.1" customHeight="1" spans="1:57">
      <c r="A431" s="211">
        <v>424</v>
      </c>
      <c r="B431" s="275" t="s">
        <v>48</v>
      </c>
      <c r="C431" s="272" t="s">
        <v>49</v>
      </c>
      <c r="D431" s="273">
        <v>2022</v>
      </c>
      <c r="E431" s="273" t="s">
        <v>490</v>
      </c>
      <c r="F431" s="274" t="s">
        <v>51</v>
      </c>
      <c r="G431" s="274" t="s">
        <v>52</v>
      </c>
      <c r="H431" s="220">
        <f t="shared" si="74"/>
        <v>4000000</v>
      </c>
      <c r="I431" s="215">
        <f t="shared" si="75"/>
        <v>4000000</v>
      </c>
      <c r="J431" s="216">
        <f t="shared" si="76"/>
        <v>0</v>
      </c>
      <c r="K431" s="217">
        <v>0</v>
      </c>
      <c r="L431" s="216">
        <v>0</v>
      </c>
      <c r="M431" s="218">
        <v>0</v>
      </c>
      <c r="N431" s="217">
        <v>0</v>
      </c>
      <c r="O431" s="216">
        <f t="shared" si="77"/>
        <v>0</v>
      </c>
      <c r="P431" s="215">
        <v>0</v>
      </c>
      <c r="Q431" s="215">
        <v>0</v>
      </c>
      <c r="R431" s="215">
        <v>0</v>
      </c>
      <c r="S431" s="218">
        <v>0</v>
      </c>
      <c r="T431" s="216">
        <f t="shared" si="78"/>
        <v>0</v>
      </c>
      <c r="U431" s="242">
        <v>0</v>
      </c>
      <c r="V431" s="242">
        <v>0</v>
      </c>
      <c r="W431" s="242">
        <v>0</v>
      </c>
      <c r="X431" s="242">
        <v>0</v>
      </c>
      <c r="Y431" s="219">
        <f t="shared" si="79"/>
        <v>0</v>
      </c>
      <c r="Z431" s="219">
        <v>0</v>
      </c>
      <c r="AA431" s="219">
        <v>0</v>
      </c>
      <c r="AB431" s="219">
        <v>0</v>
      </c>
      <c r="AC431" s="219">
        <v>0</v>
      </c>
      <c r="AD431" s="220">
        <v>4000000</v>
      </c>
      <c r="AE431" s="219">
        <v>0</v>
      </c>
      <c r="AF431" s="218">
        <v>0</v>
      </c>
      <c r="AG431" s="220">
        <f t="shared" si="80"/>
        <v>4000000</v>
      </c>
      <c r="AH431" s="215">
        <f t="shared" si="81"/>
        <v>4000000</v>
      </c>
      <c r="AI431" s="219">
        <f t="shared" si="82"/>
        <v>0</v>
      </c>
      <c r="AJ431" s="218">
        <v>0</v>
      </c>
      <c r="AK431" s="218">
        <v>0</v>
      </c>
      <c r="AL431" s="218">
        <v>0</v>
      </c>
      <c r="AM431" s="218">
        <v>0</v>
      </c>
      <c r="AN431" s="219">
        <f t="shared" si="83"/>
        <v>0</v>
      </c>
      <c r="AO431" s="218">
        <v>0</v>
      </c>
      <c r="AP431" s="218">
        <v>0</v>
      </c>
      <c r="AQ431" s="218">
        <v>0</v>
      </c>
      <c r="AR431" s="218">
        <v>0</v>
      </c>
      <c r="AS431" s="219">
        <f t="shared" si="84"/>
        <v>0</v>
      </c>
      <c r="AT431" s="242">
        <v>0</v>
      </c>
      <c r="AU431" s="242">
        <v>0</v>
      </c>
      <c r="AV431" s="242">
        <v>0</v>
      </c>
      <c r="AW431" s="242">
        <v>0</v>
      </c>
      <c r="AX431" s="219">
        <f t="shared" si="85"/>
        <v>0</v>
      </c>
      <c r="AY431" s="219">
        <v>0</v>
      </c>
      <c r="AZ431" s="219">
        <v>0</v>
      </c>
      <c r="BA431" s="219">
        <v>0</v>
      </c>
      <c r="BB431" s="219">
        <v>0</v>
      </c>
      <c r="BC431" s="278">
        <v>4000000</v>
      </c>
      <c r="BD431" s="219">
        <v>0</v>
      </c>
      <c r="BE431" s="218">
        <v>0</v>
      </c>
    </row>
    <row r="432" ht="20.1" customHeight="1" spans="1:57">
      <c r="A432" s="211">
        <v>425</v>
      </c>
      <c r="B432" s="275" t="s">
        <v>48</v>
      </c>
      <c r="C432" s="272" t="s">
        <v>49</v>
      </c>
      <c r="D432" s="273">
        <v>2022</v>
      </c>
      <c r="E432" s="273" t="s">
        <v>491</v>
      </c>
      <c r="F432" s="274" t="s">
        <v>51</v>
      </c>
      <c r="G432" s="274" t="s">
        <v>52</v>
      </c>
      <c r="H432" s="220">
        <f t="shared" si="74"/>
        <v>32000000</v>
      </c>
      <c r="I432" s="215">
        <f t="shared" si="75"/>
        <v>32000000</v>
      </c>
      <c r="J432" s="216">
        <f t="shared" si="76"/>
        <v>0</v>
      </c>
      <c r="K432" s="217">
        <v>0</v>
      </c>
      <c r="L432" s="216">
        <v>0</v>
      </c>
      <c r="M432" s="218">
        <v>0</v>
      </c>
      <c r="N432" s="217">
        <v>0</v>
      </c>
      <c r="O432" s="216">
        <f t="shared" si="77"/>
        <v>0</v>
      </c>
      <c r="P432" s="215">
        <v>0</v>
      </c>
      <c r="Q432" s="215">
        <v>0</v>
      </c>
      <c r="R432" s="215">
        <v>0</v>
      </c>
      <c r="S432" s="218">
        <v>0</v>
      </c>
      <c r="T432" s="216">
        <f t="shared" si="78"/>
        <v>0</v>
      </c>
      <c r="U432" s="242">
        <v>0</v>
      </c>
      <c r="V432" s="242">
        <v>0</v>
      </c>
      <c r="W432" s="242">
        <v>0</v>
      </c>
      <c r="X432" s="242">
        <v>0</v>
      </c>
      <c r="Y432" s="219">
        <f t="shared" si="79"/>
        <v>0</v>
      </c>
      <c r="Z432" s="219">
        <v>0</v>
      </c>
      <c r="AA432" s="219">
        <v>0</v>
      </c>
      <c r="AB432" s="219">
        <v>0</v>
      </c>
      <c r="AC432" s="219">
        <v>0</v>
      </c>
      <c r="AD432" s="220">
        <v>32000000</v>
      </c>
      <c r="AE432" s="219">
        <v>0</v>
      </c>
      <c r="AF432" s="218">
        <v>0</v>
      </c>
      <c r="AG432" s="220">
        <f t="shared" si="80"/>
        <v>32000000</v>
      </c>
      <c r="AH432" s="215">
        <f t="shared" si="81"/>
        <v>32000000</v>
      </c>
      <c r="AI432" s="219">
        <f t="shared" si="82"/>
        <v>0</v>
      </c>
      <c r="AJ432" s="218">
        <v>0</v>
      </c>
      <c r="AK432" s="218">
        <v>0</v>
      </c>
      <c r="AL432" s="218">
        <v>0</v>
      </c>
      <c r="AM432" s="218">
        <v>0</v>
      </c>
      <c r="AN432" s="219">
        <f t="shared" si="83"/>
        <v>0</v>
      </c>
      <c r="AO432" s="218">
        <v>0</v>
      </c>
      <c r="AP432" s="218">
        <v>0</v>
      </c>
      <c r="AQ432" s="218">
        <v>0</v>
      </c>
      <c r="AR432" s="218">
        <v>0</v>
      </c>
      <c r="AS432" s="219">
        <f t="shared" si="84"/>
        <v>0</v>
      </c>
      <c r="AT432" s="242">
        <v>0</v>
      </c>
      <c r="AU432" s="242">
        <v>0</v>
      </c>
      <c r="AV432" s="242">
        <v>0</v>
      </c>
      <c r="AW432" s="242">
        <v>0</v>
      </c>
      <c r="AX432" s="219">
        <f t="shared" si="85"/>
        <v>0</v>
      </c>
      <c r="AY432" s="219">
        <v>0</v>
      </c>
      <c r="AZ432" s="219">
        <v>0</v>
      </c>
      <c r="BA432" s="219">
        <v>0</v>
      </c>
      <c r="BB432" s="219">
        <v>0</v>
      </c>
      <c r="BC432" s="278">
        <v>32000000</v>
      </c>
      <c r="BD432" s="219">
        <v>0</v>
      </c>
      <c r="BE432" s="218">
        <v>0</v>
      </c>
    </row>
    <row r="433" ht="20.1" customHeight="1" spans="1:58">
      <c r="A433" s="211">
        <v>426</v>
      </c>
      <c r="B433" s="275" t="s">
        <v>48</v>
      </c>
      <c r="C433" s="272" t="s">
        <v>49</v>
      </c>
      <c r="D433" s="273">
        <v>2023</v>
      </c>
      <c r="E433" s="273" t="s">
        <v>492</v>
      </c>
      <c r="F433" s="274" t="s">
        <v>51</v>
      </c>
      <c r="G433" s="274" t="s">
        <v>52</v>
      </c>
      <c r="H433" s="220">
        <f t="shared" si="74"/>
        <v>2390000</v>
      </c>
      <c r="I433" s="215">
        <f t="shared" si="75"/>
        <v>2390000</v>
      </c>
      <c r="J433" s="216">
        <f t="shared" si="76"/>
        <v>0</v>
      </c>
      <c r="K433" s="217">
        <v>0</v>
      </c>
      <c r="L433" s="216">
        <v>0</v>
      </c>
      <c r="M433" s="218">
        <v>0</v>
      </c>
      <c r="N433" s="217">
        <v>0</v>
      </c>
      <c r="O433" s="216">
        <f t="shared" si="77"/>
        <v>0</v>
      </c>
      <c r="P433" s="215">
        <v>0</v>
      </c>
      <c r="Q433" s="215">
        <v>0</v>
      </c>
      <c r="R433" s="215">
        <v>0</v>
      </c>
      <c r="S433" s="218">
        <v>0</v>
      </c>
      <c r="T433" s="216">
        <f t="shared" si="78"/>
        <v>0</v>
      </c>
      <c r="U433" s="242">
        <v>0</v>
      </c>
      <c r="V433" s="242">
        <v>0</v>
      </c>
      <c r="W433" s="242">
        <v>0</v>
      </c>
      <c r="X433" s="242">
        <v>0</v>
      </c>
      <c r="Y433" s="219">
        <f t="shared" si="79"/>
        <v>0</v>
      </c>
      <c r="Z433" s="219">
        <v>0</v>
      </c>
      <c r="AA433" s="219">
        <v>0</v>
      </c>
      <c r="AB433" s="219">
        <v>0</v>
      </c>
      <c r="AC433" s="219">
        <v>0</v>
      </c>
      <c r="AD433" s="220">
        <v>2390000</v>
      </c>
      <c r="AE433" s="219">
        <v>0</v>
      </c>
      <c r="AF433" s="218">
        <v>0</v>
      </c>
      <c r="AG433" s="220">
        <f t="shared" si="80"/>
        <v>2390000</v>
      </c>
      <c r="AH433" s="215">
        <f t="shared" si="81"/>
        <v>2390000</v>
      </c>
      <c r="AI433" s="219">
        <f t="shared" si="82"/>
        <v>0</v>
      </c>
      <c r="AJ433" s="218">
        <v>0</v>
      </c>
      <c r="AK433" s="218">
        <v>0</v>
      </c>
      <c r="AL433" s="218">
        <v>0</v>
      </c>
      <c r="AM433" s="218">
        <v>0</v>
      </c>
      <c r="AN433" s="219">
        <f t="shared" si="83"/>
        <v>0</v>
      </c>
      <c r="AO433" s="218">
        <v>0</v>
      </c>
      <c r="AP433" s="218">
        <v>0</v>
      </c>
      <c r="AQ433" s="218">
        <v>0</v>
      </c>
      <c r="AR433" s="218">
        <v>0</v>
      </c>
      <c r="AS433" s="219">
        <f t="shared" si="84"/>
        <v>0</v>
      </c>
      <c r="AT433" s="242">
        <v>0</v>
      </c>
      <c r="AU433" s="242">
        <v>0</v>
      </c>
      <c r="AV433" s="242">
        <v>0</v>
      </c>
      <c r="AW433" s="242">
        <v>0</v>
      </c>
      <c r="AX433" s="219">
        <f t="shared" si="85"/>
        <v>0</v>
      </c>
      <c r="AY433" s="219">
        <v>0</v>
      </c>
      <c r="AZ433" s="219">
        <v>0</v>
      </c>
      <c r="BA433" s="219">
        <v>0</v>
      </c>
      <c r="BB433" s="219">
        <v>0</v>
      </c>
      <c r="BC433" s="278">
        <v>2390000</v>
      </c>
      <c r="BD433" s="219">
        <v>0</v>
      </c>
      <c r="BE433" s="218">
        <v>0</v>
      </c>
    </row>
    <row r="434" ht="20.1" customHeight="1" spans="1:58">
      <c r="A434" s="211">
        <v>427</v>
      </c>
      <c r="B434" s="275" t="s">
        <v>48</v>
      </c>
      <c r="C434" s="272" t="s">
        <v>49</v>
      </c>
      <c r="D434" s="273">
        <v>2023</v>
      </c>
      <c r="E434" s="273" t="s">
        <v>342</v>
      </c>
      <c r="F434" s="274" t="s">
        <v>52</v>
      </c>
      <c r="G434" s="274" t="s">
        <v>52</v>
      </c>
      <c r="H434" s="220">
        <f t="shared" si="74"/>
        <v>4333000</v>
      </c>
      <c r="I434" s="215">
        <f t="shared" si="75"/>
        <v>0</v>
      </c>
      <c r="J434" s="216">
        <f t="shared" si="76"/>
        <v>0</v>
      </c>
      <c r="K434" s="217">
        <v>0</v>
      </c>
      <c r="L434" s="216">
        <v>0</v>
      </c>
      <c r="M434" s="218">
        <v>0</v>
      </c>
      <c r="N434" s="217">
        <v>0</v>
      </c>
      <c r="O434" s="216">
        <f t="shared" si="77"/>
        <v>0</v>
      </c>
      <c r="P434" s="215">
        <v>0</v>
      </c>
      <c r="Q434" s="215">
        <v>0</v>
      </c>
      <c r="R434" s="215">
        <v>0</v>
      </c>
      <c r="S434" s="218">
        <v>0</v>
      </c>
      <c r="T434" s="216">
        <f t="shared" si="78"/>
        <v>0</v>
      </c>
      <c r="U434" s="217">
        <v>0</v>
      </c>
      <c r="V434" s="242">
        <v>0</v>
      </c>
      <c r="W434" s="242">
        <v>0</v>
      </c>
      <c r="X434" s="242">
        <v>0</v>
      </c>
      <c r="Y434" s="219">
        <f t="shared" si="79"/>
        <v>0</v>
      </c>
      <c r="Z434" s="219">
        <v>0</v>
      </c>
      <c r="AA434" s="219">
        <v>0</v>
      </c>
      <c r="AB434" s="219">
        <v>0</v>
      </c>
      <c r="AC434" s="219">
        <v>0</v>
      </c>
      <c r="AD434" s="220">
        <v>0</v>
      </c>
      <c r="AE434" s="219">
        <v>0</v>
      </c>
      <c r="AF434" s="218">
        <v>4333000</v>
      </c>
      <c r="AG434" s="220">
        <f t="shared" si="80"/>
        <v>4333000</v>
      </c>
      <c r="AH434" s="215">
        <f t="shared" si="81"/>
        <v>0</v>
      </c>
      <c r="AI434" s="219">
        <f t="shared" si="82"/>
        <v>0</v>
      </c>
      <c r="AJ434" s="218">
        <v>0</v>
      </c>
      <c r="AK434" s="218">
        <v>0</v>
      </c>
      <c r="AL434" s="218">
        <v>0</v>
      </c>
      <c r="AM434" s="218">
        <v>0</v>
      </c>
      <c r="AN434" s="219">
        <f t="shared" si="83"/>
        <v>0</v>
      </c>
      <c r="AO434" s="218">
        <v>0</v>
      </c>
      <c r="AP434" s="218">
        <v>0</v>
      </c>
      <c r="AQ434" s="218">
        <v>0</v>
      </c>
      <c r="AR434" s="218">
        <v>0</v>
      </c>
      <c r="AS434" s="219">
        <f t="shared" si="84"/>
        <v>0</v>
      </c>
      <c r="AT434" s="217">
        <v>0</v>
      </c>
      <c r="AU434" s="242">
        <v>0</v>
      </c>
      <c r="AV434" s="242">
        <v>0</v>
      </c>
      <c r="AW434" s="242">
        <v>0</v>
      </c>
      <c r="AX434" s="219">
        <f t="shared" si="85"/>
        <v>0</v>
      </c>
      <c r="AY434" s="219">
        <v>0</v>
      </c>
      <c r="AZ434" s="219">
        <v>0</v>
      </c>
      <c r="BA434" s="219">
        <v>0</v>
      </c>
      <c r="BB434" s="219">
        <v>0</v>
      </c>
      <c r="BC434" s="278">
        <v>0</v>
      </c>
      <c r="BD434" s="219">
        <v>0</v>
      </c>
      <c r="BE434" s="218">
        <v>4333000</v>
      </c>
      <c r="BF434" t="s">
        <v>318</v>
      </c>
    </row>
    <row r="435" ht="20.1" customHeight="1" spans="1:58">
      <c r="A435" s="211">
        <v>428</v>
      </c>
      <c r="B435" s="275" t="s">
        <v>48</v>
      </c>
      <c r="C435" s="272" t="s">
        <v>49</v>
      </c>
      <c r="D435" s="273">
        <v>2023</v>
      </c>
      <c r="E435" s="273" t="s">
        <v>493</v>
      </c>
      <c r="F435" s="274" t="s">
        <v>52</v>
      </c>
      <c r="G435" s="274" t="s">
        <v>52</v>
      </c>
      <c r="H435" s="220">
        <f t="shared" si="74"/>
        <v>9500000</v>
      </c>
      <c r="I435" s="215">
        <f t="shared" si="75"/>
        <v>9500000</v>
      </c>
      <c r="J435" s="216">
        <f t="shared" si="76"/>
        <v>0</v>
      </c>
      <c r="K435" s="217">
        <v>0</v>
      </c>
      <c r="L435" s="216">
        <v>0</v>
      </c>
      <c r="M435" s="218">
        <v>0</v>
      </c>
      <c r="N435" s="217">
        <v>0</v>
      </c>
      <c r="O435" s="216">
        <f t="shared" si="77"/>
        <v>0</v>
      </c>
      <c r="P435" s="215">
        <v>0</v>
      </c>
      <c r="Q435" s="215">
        <v>0</v>
      </c>
      <c r="R435" s="215">
        <v>0</v>
      </c>
      <c r="S435" s="218">
        <v>0</v>
      </c>
      <c r="T435" s="216">
        <f t="shared" si="78"/>
        <v>9500000</v>
      </c>
      <c r="U435" s="242">
        <v>8075000</v>
      </c>
      <c r="V435" s="242">
        <v>1425000</v>
      </c>
      <c r="W435" s="242">
        <v>0</v>
      </c>
      <c r="X435" s="242">
        <v>0</v>
      </c>
      <c r="Y435" s="219">
        <f t="shared" si="79"/>
        <v>0</v>
      </c>
      <c r="Z435" s="219">
        <v>0</v>
      </c>
      <c r="AA435" s="219">
        <v>0</v>
      </c>
      <c r="AB435" s="219">
        <v>0</v>
      </c>
      <c r="AC435" s="219">
        <v>0</v>
      </c>
      <c r="AD435" s="220">
        <v>0</v>
      </c>
      <c r="AE435" s="219">
        <v>0</v>
      </c>
      <c r="AF435" s="218">
        <v>0</v>
      </c>
      <c r="AG435" s="220">
        <f t="shared" si="80"/>
        <v>9500000</v>
      </c>
      <c r="AH435" s="215">
        <f t="shared" si="81"/>
        <v>9500000</v>
      </c>
      <c r="AI435" s="219">
        <f t="shared" si="82"/>
        <v>0</v>
      </c>
      <c r="AJ435" s="218">
        <v>0</v>
      </c>
      <c r="AK435" s="218">
        <v>0</v>
      </c>
      <c r="AL435" s="218">
        <v>0</v>
      </c>
      <c r="AM435" s="218">
        <v>0</v>
      </c>
      <c r="AN435" s="219">
        <f t="shared" si="83"/>
        <v>0</v>
      </c>
      <c r="AO435" s="218">
        <v>0</v>
      </c>
      <c r="AP435" s="218">
        <v>0</v>
      </c>
      <c r="AQ435" s="218">
        <v>0</v>
      </c>
      <c r="AR435" s="218">
        <v>0</v>
      </c>
      <c r="AS435" s="219">
        <f t="shared" si="84"/>
        <v>9500000</v>
      </c>
      <c r="AT435" s="242">
        <v>8075000</v>
      </c>
      <c r="AU435" s="242">
        <v>1425000</v>
      </c>
      <c r="AV435" s="242">
        <v>0</v>
      </c>
      <c r="AW435" s="242">
        <v>0</v>
      </c>
      <c r="AX435" s="219">
        <f t="shared" si="85"/>
        <v>0</v>
      </c>
      <c r="AY435" s="219">
        <v>0</v>
      </c>
      <c r="AZ435" s="219">
        <v>0</v>
      </c>
      <c r="BA435" s="219">
        <v>0</v>
      </c>
      <c r="BB435" s="219">
        <v>0</v>
      </c>
      <c r="BC435" s="278">
        <v>0</v>
      </c>
      <c r="BD435" s="219">
        <v>0</v>
      </c>
      <c r="BE435" s="218">
        <v>0</v>
      </c>
    </row>
    <row r="436" ht="20.1" customHeight="1" spans="1:58">
      <c r="A436" s="211">
        <v>429</v>
      </c>
      <c r="B436" s="275" t="s">
        <v>48</v>
      </c>
      <c r="C436" s="275" t="s">
        <v>49</v>
      </c>
      <c r="D436" s="276">
        <v>2015</v>
      </c>
      <c r="E436" s="276" t="s">
        <v>494</v>
      </c>
      <c r="F436" s="277" t="s">
        <v>51</v>
      </c>
      <c r="G436" s="277" t="s">
        <v>52</v>
      </c>
      <c r="H436" s="220">
        <f t="shared" si="74"/>
        <v>1000000</v>
      </c>
      <c r="I436" s="215">
        <f t="shared" si="75"/>
        <v>1000000</v>
      </c>
      <c r="J436" s="216">
        <f t="shared" si="76"/>
        <v>0</v>
      </c>
      <c r="K436" s="217">
        <v>0</v>
      </c>
      <c r="L436" s="216">
        <v>0</v>
      </c>
      <c r="M436" s="218">
        <v>0</v>
      </c>
      <c r="N436" s="217">
        <v>0</v>
      </c>
      <c r="O436" s="216">
        <f t="shared" si="77"/>
        <v>0</v>
      </c>
      <c r="P436" s="215">
        <v>0</v>
      </c>
      <c r="Q436" s="215">
        <v>0</v>
      </c>
      <c r="R436" s="215">
        <v>0</v>
      </c>
      <c r="S436" s="218">
        <v>0</v>
      </c>
      <c r="T436" s="216">
        <f t="shared" si="78"/>
        <v>0</v>
      </c>
      <c r="U436" s="242">
        <v>0</v>
      </c>
      <c r="V436" s="242">
        <v>0</v>
      </c>
      <c r="W436" s="242">
        <v>0</v>
      </c>
      <c r="X436" s="242">
        <v>0</v>
      </c>
      <c r="Y436" s="219">
        <f t="shared" si="79"/>
        <v>1000000</v>
      </c>
      <c r="Z436" s="219">
        <v>1000000</v>
      </c>
      <c r="AA436" s="219">
        <v>0</v>
      </c>
      <c r="AB436" s="219">
        <v>0</v>
      </c>
      <c r="AC436" s="219">
        <v>0</v>
      </c>
      <c r="AD436" s="220">
        <v>0</v>
      </c>
      <c r="AE436" s="219">
        <v>0</v>
      </c>
      <c r="AF436" s="218">
        <v>0</v>
      </c>
      <c r="AG436" s="220">
        <f t="shared" si="80"/>
        <v>1000000</v>
      </c>
      <c r="AH436" s="215">
        <f t="shared" si="81"/>
        <v>1000000</v>
      </c>
      <c r="AI436" s="219">
        <f t="shared" si="82"/>
        <v>0</v>
      </c>
      <c r="AJ436" s="218">
        <v>0</v>
      </c>
      <c r="AK436" s="218">
        <v>0</v>
      </c>
      <c r="AL436" s="218">
        <v>0</v>
      </c>
      <c r="AM436" s="218">
        <v>0</v>
      </c>
      <c r="AN436" s="219">
        <f t="shared" si="83"/>
        <v>0</v>
      </c>
      <c r="AO436" s="218">
        <v>0</v>
      </c>
      <c r="AP436" s="218">
        <v>0</v>
      </c>
      <c r="AQ436" s="218">
        <v>0</v>
      </c>
      <c r="AR436" s="218">
        <v>0</v>
      </c>
      <c r="AS436" s="219">
        <f t="shared" si="84"/>
        <v>0</v>
      </c>
      <c r="AT436" s="242">
        <v>0</v>
      </c>
      <c r="AU436" s="242">
        <v>0</v>
      </c>
      <c r="AV436" s="242">
        <v>0</v>
      </c>
      <c r="AW436" s="242">
        <v>0</v>
      </c>
      <c r="AX436" s="219">
        <f t="shared" si="85"/>
        <v>1000000</v>
      </c>
      <c r="AY436" s="219">
        <v>1000000</v>
      </c>
      <c r="AZ436" s="219">
        <v>0</v>
      </c>
      <c r="BA436" s="219">
        <v>0</v>
      </c>
      <c r="BB436" s="219">
        <v>0</v>
      </c>
      <c r="BC436" s="278">
        <v>0</v>
      </c>
      <c r="BD436" s="219">
        <v>0</v>
      </c>
      <c r="BE436" s="218">
        <v>0</v>
      </c>
    </row>
    <row r="437" ht="20.1" customHeight="1" spans="1:58">
      <c r="A437" s="211">
        <v>430</v>
      </c>
      <c r="B437" s="275" t="s">
        <v>48</v>
      </c>
      <c r="C437" s="272" t="s">
        <v>49</v>
      </c>
      <c r="D437" s="273">
        <v>2023</v>
      </c>
      <c r="E437" s="273" t="s">
        <v>495</v>
      </c>
      <c r="F437" s="274" t="s">
        <v>51</v>
      </c>
      <c r="G437" s="274" t="s">
        <v>52</v>
      </c>
      <c r="H437" s="220">
        <f t="shared" si="74"/>
        <v>18000000</v>
      </c>
      <c r="I437" s="215">
        <f t="shared" si="75"/>
        <v>18000000</v>
      </c>
      <c r="J437" s="216">
        <f t="shared" si="76"/>
        <v>0</v>
      </c>
      <c r="K437" s="217">
        <v>0</v>
      </c>
      <c r="L437" s="216">
        <v>0</v>
      </c>
      <c r="M437" s="218">
        <v>0</v>
      </c>
      <c r="N437" s="217">
        <v>0</v>
      </c>
      <c r="O437" s="216">
        <f t="shared" si="77"/>
        <v>0</v>
      </c>
      <c r="P437" s="215">
        <v>0</v>
      </c>
      <c r="Q437" s="215">
        <v>0</v>
      </c>
      <c r="R437" s="215">
        <v>0</v>
      </c>
      <c r="S437" s="218">
        <v>0</v>
      </c>
      <c r="T437" s="216">
        <f t="shared" si="78"/>
        <v>0</v>
      </c>
      <c r="U437" s="242">
        <v>0</v>
      </c>
      <c r="V437" s="242">
        <v>0</v>
      </c>
      <c r="W437" s="242">
        <v>0</v>
      </c>
      <c r="X437" s="242">
        <v>0</v>
      </c>
      <c r="Y437" s="219">
        <f t="shared" si="79"/>
        <v>18000000</v>
      </c>
      <c r="Z437" s="219">
        <v>18000000</v>
      </c>
      <c r="AA437" s="219">
        <v>0</v>
      </c>
      <c r="AB437" s="219">
        <v>0</v>
      </c>
      <c r="AC437" s="219">
        <v>0</v>
      </c>
      <c r="AD437" s="220">
        <v>0</v>
      </c>
      <c r="AE437" s="219">
        <v>0</v>
      </c>
      <c r="AF437" s="218">
        <v>0</v>
      </c>
      <c r="AG437" s="220">
        <f t="shared" si="80"/>
        <v>18000000</v>
      </c>
      <c r="AH437" s="215">
        <f t="shared" si="81"/>
        <v>18000000</v>
      </c>
      <c r="AI437" s="219">
        <f t="shared" si="82"/>
        <v>0</v>
      </c>
      <c r="AJ437" s="218">
        <v>0</v>
      </c>
      <c r="AK437" s="218">
        <v>0</v>
      </c>
      <c r="AL437" s="218">
        <v>0</v>
      </c>
      <c r="AM437" s="218">
        <v>0</v>
      </c>
      <c r="AN437" s="219">
        <f t="shared" si="83"/>
        <v>0</v>
      </c>
      <c r="AO437" s="218">
        <v>0</v>
      </c>
      <c r="AP437" s="218">
        <v>0</v>
      </c>
      <c r="AQ437" s="218">
        <v>0</v>
      </c>
      <c r="AR437" s="218">
        <v>0</v>
      </c>
      <c r="AS437" s="219">
        <f t="shared" si="84"/>
        <v>0</v>
      </c>
      <c r="AT437" s="242">
        <v>0</v>
      </c>
      <c r="AU437" s="242">
        <v>0</v>
      </c>
      <c r="AV437" s="242">
        <v>0</v>
      </c>
      <c r="AW437" s="242">
        <v>0</v>
      </c>
      <c r="AX437" s="219">
        <f t="shared" si="85"/>
        <v>18000000</v>
      </c>
      <c r="AY437" s="219">
        <v>18000000</v>
      </c>
      <c r="AZ437" s="219">
        <v>0</v>
      </c>
      <c r="BA437" s="219">
        <v>0</v>
      </c>
      <c r="BB437" s="219">
        <v>0</v>
      </c>
      <c r="BC437" s="278">
        <v>0</v>
      </c>
      <c r="BD437" s="219">
        <v>0</v>
      </c>
      <c r="BE437" s="218">
        <v>0</v>
      </c>
    </row>
    <row r="438" ht="20.1" customHeight="1" spans="1:58">
      <c r="A438" s="211">
        <v>431</v>
      </c>
      <c r="B438" s="275" t="s">
        <v>48</v>
      </c>
      <c r="C438" s="272" t="s">
        <v>49</v>
      </c>
      <c r="D438" s="273">
        <v>2023</v>
      </c>
      <c r="E438" s="273" t="s">
        <v>496</v>
      </c>
      <c r="F438" s="274" t="s">
        <v>51</v>
      </c>
      <c r="G438" s="274" t="s">
        <v>52</v>
      </c>
      <c r="H438" s="220">
        <f t="shared" si="74"/>
        <v>13300000</v>
      </c>
      <c r="I438" s="215">
        <f t="shared" si="75"/>
        <v>13300000</v>
      </c>
      <c r="J438" s="216">
        <f t="shared" si="76"/>
        <v>0</v>
      </c>
      <c r="K438" s="217">
        <v>0</v>
      </c>
      <c r="L438" s="216">
        <v>0</v>
      </c>
      <c r="M438" s="218">
        <v>0</v>
      </c>
      <c r="N438" s="217">
        <v>0</v>
      </c>
      <c r="O438" s="216">
        <f t="shared" si="77"/>
        <v>0</v>
      </c>
      <c r="P438" s="215">
        <v>0</v>
      </c>
      <c r="Q438" s="215">
        <v>0</v>
      </c>
      <c r="R438" s="215">
        <v>0</v>
      </c>
      <c r="S438" s="218">
        <v>0</v>
      </c>
      <c r="T438" s="216">
        <f t="shared" si="78"/>
        <v>0</v>
      </c>
      <c r="U438" s="242">
        <v>0</v>
      </c>
      <c r="V438" s="242">
        <v>0</v>
      </c>
      <c r="W438" s="242">
        <v>0</v>
      </c>
      <c r="X438" s="242">
        <v>0</v>
      </c>
      <c r="Y438" s="219">
        <f t="shared" si="79"/>
        <v>13300000</v>
      </c>
      <c r="Z438" s="219">
        <v>13300000</v>
      </c>
      <c r="AA438" s="219">
        <v>0</v>
      </c>
      <c r="AB438" s="219">
        <v>0</v>
      </c>
      <c r="AC438" s="219">
        <v>0</v>
      </c>
      <c r="AD438" s="220">
        <v>0</v>
      </c>
      <c r="AE438" s="219">
        <v>0</v>
      </c>
      <c r="AF438" s="218">
        <v>0</v>
      </c>
      <c r="AG438" s="220">
        <f t="shared" si="80"/>
        <v>13300000</v>
      </c>
      <c r="AH438" s="215">
        <f t="shared" si="81"/>
        <v>13300000</v>
      </c>
      <c r="AI438" s="219">
        <f t="shared" si="82"/>
        <v>0</v>
      </c>
      <c r="AJ438" s="218">
        <v>0</v>
      </c>
      <c r="AK438" s="218">
        <v>0</v>
      </c>
      <c r="AL438" s="218">
        <v>0</v>
      </c>
      <c r="AM438" s="218">
        <v>0</v>
      </c>
      <c r="AN438" s="219">
        <f t="shared" si="83"/>
        <v>0</v>
      </c>
      <c r="AO438" s="218">
        <v>0</v>
      </c>
      <c r="AP438" s="218">
        <v>0</v>
      </c>
      <c r="AQ438" s="218">
        <v>0</v>
      </c>
      <c r="AR438" s="218">
        <v>0</v>
      </c>
      <c r="AS438" s="219">
        <f t="shared" si="84"/>
        <v>0</v>
      </c>
      <c r="AT438" s="242">
        <v>0</v>
      </c>
      <c r="AU438" s="242">
        <v>0</v>
      </c>
      <c r="AV438" s="242">
        <v>0</v>
      </c>
      <c r="AW438" s="242">
        <v>0</v>
      </c>
      <c r="AX438" s="219">
        <f t="shared" si="85"/>
        <v>13300000</v>
      </c>
      <c r="AY438" s="219">
        <v>13300000</v>
      </c>
      <c r="AZ438" s="219">
        <v>0</v>
      </c>
      <c r="BA438" s="219">
        <v>0</v>
      </c>
      <c r="BB438" s="219">
        <v>0</v>
      </c>
      <c r="BC438" s="278">
        <v>0</v>
      </c>
      <c r="BD438" s="219">
        <v>0</v>
      </c>
      <c r="BE438" s="218">
        <v>0</v>
      </c>
    </row>
    <row r="439" ht="20.1" customHeight="1" spans="1:58">
      <c r="A439" s="280">
        <v>432</v>
      </c>
      <c r="B439" s="275" t="s">
        <v>48</v>
      </c>
      <c r="C439" s="275" t="s">
        <v>49</v>
      </c>
      <c r="D439" s="276">
        <v>2013</v>
      </c>
      <c r="E439" s="276" t="s">
        <v>497</v>
      </c>
      <c r="F439" s="277" t="s">
        <v>51</v>
      </c>
      <c r="G439" s="277" t="s">
        <v>51</v>
      </c>
      <c r="H439" s="220">
        <f t="shared" si="74"/>
        <v>500000</v>
      </c>
      <c r="I439" s="215">
        <f t="shared" si="75"/>
        <v>450000</v>
      </c>
      <c r="J439" s="216">
        <f t="shared" si="76"/>
        <v>450000</v>
      </c>
      <c r="K439" s="217">
        <v>450000</v>
      </c>
      <c r="L439" s="216">
        <v>0</v>
      </c>
      <c r="M439" s="218">
        <v>0</v>
      </c>
      <c r="N439" s="217">
        <v>0</v>
      </c>
      <c r="O439" s="216">
        <f t="shared" si="77"/>
        <v>0</v>
      </c>
      <c r="P439" s="215">
        <v>0</v>
      </c>
      <c r="Q439" s="215">
        <v>0</v>
      </c>
      <c r="R439" s="215">
        <v>0</v>
      </c>
      <c r="S439" s="218">
        <v>0</v>
      </c>
      <c r="T439" s="216">
        <f t="shared" si="78"/>
        <v>0</v>
      </c>
      <c r="U439" s="242">
        <v>0</v>
      </c>
      <c r="V439" s="242">
        <v>0</v>
      </c>
      <c r="W439" s="242">
        <v>0</v>
      </c>
      <c r="X439" s="242">
        <v>0</v>
      </c>
      <c r="Y439" s="219">
        <f t="shared" si="79"/>
        <v>0</v>
      </c>
      <c r="Z439" s="219">
        <v>0</v>
      </c>
      <c r="AA439" s="219">
        <v>0</v>
      </c>
      <c r="AB439" s="219">
        <v>0</v>
      </c>
      <c r="AC439" s="219">
        <v>0</v>
      </c>
      <c r="AD439" s="220">
        <v>0</v>
      </c>
      <c r="AE439" s="219">
        <v>0</v>
      </c>
      <c r="AF439" s="218">
        <v>50000</v>
      </c>
      <c r="AG439" s="220">
        <f t="shared" si="80"/>
        <v>500000</v>
      </c>
      <c r="AH439" s="215">
        <f t="shared" si="81"/>
        <v>450000</v>
      </c>
      <c r="AI439" s="219">
        <f t="shared" si="82"/>
        <v>450000</v>
      </c>
      <c r="AJ439" s="218">
        <v>450000</v>
      </c>
      <c r="AK439" s="218">
        <v>0</v>
      </c>
      <c r="AL439" s="218">
        <v>0</v>
      </c>
      <c r="AM439" s="218">
        <v>0</v>
      </c>
      <c r="AN439" s="219">
        <f t="shared" si="83"/>
        <v>0</v>
      </c>
      <c r="AO439" s="218">
        <v>0</v>
      </c>
      <c r="AP439" s="218">
        <v>0</v>
      </c>
      <c r="AQ439" s="218">
        <v>0</v>
      </c>
      <c r="AR439" s="218">
        <v>0</v>
      </c>
      <c r="AS439" s="219">
        <f t="shared" si="84"/>
        <v>0</v>
      </c>
      <c r="AT439" s="242">
        <v>0</v>
      </c>
      <c r="AU439" s="242">
        <v>0</v>
      </c>
      <c r="AV439" s="242">
        <v>0</v>
      </c>
      <c r="AW439" s="242">
        <v>0</v>
      </c>
      <c r="AX439" s="219">
        <f t="shared" si="85"/>
        <v>0</v>
      </c>
      <c r="AY439" s="219">
        <v>0</v>
      </c>
      <c r="AZ439" s="219">
        <v>0</v>
      </c>
      <c r="BA439" s="219">
        <v>0</v>
      </c>
      <c r="BB439" s="219">
        <v>0</v>
      </c>
      <c r="BC439" s="278">
        <v>0</v>
      </c>
      <c r="BD439" s="219">
        <v>0</v>
      </c>
      <c r="BE439" s="218">
        <v>50000</v>
      </c>
    </row>
    <row r="440" ht="20.1" customHeight="1" spans="1:58">
      <c r="A440" s="280">
        <v>433</v>
      </c>
      <c r="B440" s="275" t="s">
        <v>48</v>
      </c>
      <c r="C440" s="272" t="s">
        <v>49</v>
      </c>
      <c r="D440" s="273">
        <v>2013</v>
      </c>
      <c r="E440" s="273" t="s">
        <v>498</v>
      </c>
      <c r="F440" s="274" t="s">
        <v>51</v>
      </c>
      <c r="G440" s="274" t="s">
        <v>51</v>
      </c>
      <c r="H440" s="220">
        <f t="shared" si="74"/>
        <v>500000</v>
      </c>
      <c r="I440" s="215">
        <f t="shared" si="75"/>
        <v>450000</v>
      </c>
      <c r="J440" s="216">
        <f t="shared" si="76"/>
        <v>450000</v>
      </c>
      <c r="K440" s="217">
        <v>450000</v>
      </c>
      <c r="L440" s="216">
        <v>0</v>
      </c>
      <c r="M440" s="218">
        <v>0</v>
      </c>
      <c r="N440" s="217">
        <v>0</v>
      </c>
      <c r="O440" s="216">
        <f t="shared" si="77"/>
        <v>0</v>
      </c>
      <c r="P440" s="215">
        <v>0</v>
      </c>
      <c r="Q440" s="215">
        <v>0</v>
      </c>
      <c r="R440" s="215">
        <v>0</v>
      </c>
      <c r="S440" s="218">
        <v>0</v>
      </c>
      <c r="T440" s="216">
        <f t="shared" si="78"/>
        <v>0</v>
      </c>
      <c r="U440" s="242">
        <v>0</v>
      </c>
      <c r="V440" s="242">
        <v>0</v>
      </c>
      <c r="W440" s="242">
        <v>0</v>
      </c>
      <c r="X440" s="242">
        <v>0</v>
      </c>
      <c r="Y440" s="219">
        <f t="shared" si="79"/>
        <v>0</v>
      </c>
      <c r="Z440" s="219">
        <v>0</v>
      </c>
      <c r="AA440" s="219">
        <v>0</v>
      </c>
      <c r="AB440" s="219">
        <v>0</v>
      </c>
      <c r="AC440" s="219">
        <v>0</v>
      </c>
      <c r="AD440" s="220">
        <v>0</v>
      </c>
      <c r="AE440" s="219">
        <v>0</v>
      </c>
      <c r="AF440" s="218">
        <v>50000</v>
      </c>
      <c r="AG440" s="220">
        <f t="shared" si="80"/>
        <v>450000</v>
      </c>
      <c r="AH440" s="215">
        <f t="shared" si="81"/>
        <v>450000</v>
      </c>
      <c r="AI440" s="219">
        <f t="shared" si="82"/>
        <v>450000</v>
      </c>
      <c r="AJ440" s="218">
        <v>450000</v>
      </c>
      <c r="AK440" s="218">
        <v>0</v>
      </c>
      <c r="AL440" s="218">
        <v>0</v>
      </c>
      <c r="AM440" s="218">
        <v>0</v>
      </c>
      <c r="AN440" s="219">
        <f t="shared" si="83"/>
        <v>0</v>
      </c>
      <c r="AO440" s="218">
        <v>0</v>
      </c>
      <c r="AP440" s="218">
        <v>0</v>
      </c>
      <c r="AQ440" s="218">
        <v>0</v>
      </c>
      <c r="AR440" s="218">
        <v>0</v>
      </c>
      <c r="AS440" s="219">
        <f t="shared" si="84"/>
        <v>0</v>
      </c>
      <c r="AT440" s="242">
        <v>0</v>
      </c>
      <c r="AU440" s="242">
        <v>0</v>
      </c>
      <c r="AV440" s="242">
        <v>0</v>
      </c>
      <c r="AW440" s="242">
        <v>0</v>
      </c>
      <c r="AX440" s="219">
        <f t="shared" si="85"/>
        <v>0</v>
      </c>
      <c r="AY440" s="219">
        <v>0</v>
      </c>
      <c r="AZ440" s="219">
        <v>0</v>
      </c>
      <c r="BA440" s="219">
        <v>0</v>
      </c>
      <c r="BB440" s="219">
        <v>0</v>
      </c>
      <c r="BC440" s="278">
        <v>0</v>
      </c>
      <c r="BD440" s="219">
        <v>0</v>
      </c>
      <c r="BE440" s="218">
        <v>0</v>
      </c>
    </row>
    <row r="441" ht="20.1" customHeight="1" spans="1:58">
      <c r="A441" s="280">
        <v>434</v>
      </c>
      <c r="B441" s="275" t="s">
        <v>48</v>
      </c>
      <c r="C441" s="272" t="s">
        <v>49</v>
      </c>
      <c r="D441" s="273">
        <v>2013</v>
      </c>
      <c r="E441" s="276" t="s">
        <v>499</v>
      </c>
      <c r="F441" s="212" t="s">
        <v>51</v>
      </c>
      <c r="G441" s="212" t="s">
        <v>51</v>
      </c>
      <c r="H441" s="220">
        <f t="shared" si="74"/>
        <v>580000</v>
      </c>
      <c r="I441" s="215">
        <f t="shared" si="75"/>
        <v>530000</v>
      </c>
      <c r="J441" s="216">
        <f t="shared" si="76"/>
        <v>530000</v>
      </c>
      <c r="K441" s="217">
        <v>530000</v>
      </c>
      <c r="L441" s="216">
        <v>0</v>
      </c>
      <c r="M441" s="218">
        <v>0</v>
      </c>
      <c r="N441" s="217">
        <v>0</v>
      </c>
      <c r="O441" s="216">
        <f t="shared" si="77"/>
        <v>0</v>
      </c>
      <c r="P441" s="215">
        <v>0</v>
      </c>
      <c r="Q441" s="215">
        <v>0</v>
      </c>
      <c r="R441" s="215">
        <v>0</v>
      </c>
      <c r="S441" s="218">
        <v>0</v>
      </c>
      <c r="T441" s="216">
        <f t="shared" si="78"/>
        <v>0</v>
      </c>
      <c r="U441" s="242">
        <v>0</v>
      </c>
      <c r="V441" s="242">
        <v>0</v>
      </c>
      <c r="W441" s="242">
        <v>0</v>
      </c>
      <c r="X441" s="242">
        <v>0</v>
      </c>
      <c r="Y441" s="219">
        <f t="shared" si="79"/>
        <v>0</v>
      </c>
      <c r="Z441" s="219">
        <v>0</v>
      </c>
      <c r="AA441" s="219">
        <v>0</v>
      </c>
      <c r="AB441" s="219">
        <v>0</v>
      </c>
      <c r="AC441" s="219">
        <v>0</v>
      </c>
      <c r="AD441" s="220">
        <v>0</v>
      </c>
      <c r="AE441" s="219">
        <v>0</v>
      </c>
      <c r="AF441" s="218">
        <v>50000</v>
      </c>
      <c r="AG441" s="220">
        <f t="shared" si="80"/>
        <v>530000</v>
      </c>
      <c r="AH441" s="215">
        <f t="shared" si="81"/>
        <v>530000</v>
      </c>
      <c r="AI441" s="219">
        <f t="shared" si="82"/>
        <v>530000</v>
      </c>
      <c r="AJ441" s="218">
        <v>530000</v>
      </c>
      <c r="AK441" s="218">
        <v>0</v>
      </c>
      <c r="AL441" s="218">
        <v>0</v>
      </c>
      <c r="AM441" s="218">
        <v>0</v>
      </c>
      <c r="AN441" s="219">
        <f t="shared" si="83"/>
        <v>0</v>
      </c>
      <c r="AO441" s="218">
        <v>0</v>
      </c>
      <c r="AP441" s="218">
        <v>0</v>
      </c>
      <c r="AQ441" s="218">
        <v>0</v>
      </c>
      <c r="AR441" s="218">
        <v>0</v>
      </c>
      <c r="AS441" s="219">
        <f t="shared" si="84"/>
        <v>0</v>
      </c>
      <c r="AT441" s="242">
        <v>0</v>
      </c>
      <c r="AU441" s="242">
        <v>0</v>
      </c>
      <c r="AV441" s="242">
        <v>0</v>
      </c>
      <c r="AW441" s="242">
        <v>0</v>
      </c>
      <c r="AX441" s="219">
        <f t="shared" si="85"/>
        <v>0</v>
      </c>
      <c r="AY441" s="219">
        <v>0</v>
      </c>
      <c r="AZ441" s="219">
        <v>0</v>
      </c>
      <c r="BA441" s="219">
        <v>0</v>
      </c>
      <c r="BB441" s="219">
        <v>0</v>
      </c>
      <c r="BC441" s="278">
        <v>0</v>
      </c>
      <c r="BD441" s="219">
        <v>0</v>
      </c>
      <c r="BE441" s="218">
        <v>0</v>
      </c>
    </row>
    <row r="442" ht="20.1" customHeight="1" spans="1:58">
      <c r="A442" s="280">
        <v>435</v>
      </c>
      <c r="B442" s="275" t="s">
        <v>48</v>
      </c>
      <c r="C442" s="272" t="s">
        <v>49</v>
      </c>
      <c r="D442" s="273">
        <v>2013</v>
      </c>
      <c r="E442" s="273" t="s">
        <v>500</v>
      </c>
      <c r="F442" s="274" t="s">
        <v>51</v>
      </c>
      <c r="G442" s="274" t="s">
        <v>52</v>
      </c>
      <c r="H442" s="220">
        <f t="shared" si="74"/>
        <v>800000</v>
      </c>
      <c r="I442" s="215">
        <f t="shared" si="75"/>
        <v>750000</v>
      </c>
      <c r="J442" s="216">
        <f t="shared" si="76"/>
        <v>750000</v>
      </c>
      <c r="K442" s="217">
        <v>750000</v>
      </c>
      <c r="L442" s="216">
        <v>0</v>
      </c>
      <c r="M442" s="218">
        <v>0</v>
      </c>
      <c r="N442" s="217">
        <v>0</v>
      </c>
      <c r="O442" s="216">
        <f t="shared" si="77"/>
        <v>0</v>
      </c>
      <c r="P442" s="215">
        <v>0</v>
      </c>
      <c r="Q442" s="215">
        <v>0</v>
      </c>
      <c r="R442" s="215">
        <v>0</v>
      </c>
      <c r="S442" s="218">
        <v>0</v>
      </c>
      <c r="T442" s="216">
        <f t="shared" si="78"/>
        <v>0</v>
      </c>
      <c r="U442" s="242">
        <v>0</v>
      </c>
      <c r="V442" s="242">
        <v>0</v>
      </c>
      <c r="W442" s="242">
        <v>0</v>
      </c>
      <c r="X442" s="242">
        <v>0</v>
      </c>
      <c r="Y442" s="219">
        <f t="shared" si="79"/>
        <v>0</v>
      </c>
      <c r="Z442" s="219">
        <v>0</v>
      </c>
      <c r="AA442" s="219">
        <v>0</v>
      </c>
      <c r="AB442" s="219">
        <v>0</v>
      </c>
      <c r="AC442" s="219">
        <v>0</v>
      </c>
      <c r="AD442" s="220">
        <v>0</v>
      </c>
      <c r="AE442" s="219">
        <v>0</v>
      </c>
      <c r="AF442" s="218">
        <v>50000</v>
      </c>
      <c r="AG442" s="220">
        <f t="shared" si="80"/>
        <v>800000</v>
      </c>
      <c r="AH442" s="215">
        <f t="shared" si="81"/>
        <v>750000</v>
      </c>
      <c r="AI442" s="219">
        <f t="shared" si="82"/>
        <v>750000</v>
      </c>
      <c r="AJ442" s="218">
        <v>750000</v>
      </c>
      <c r="AK442" s="218">
        <v>0</v>
      </c>
      <c r="AL442" s="218">
        <v>0</v>
      </c>
      <c r="AM442" s="218">
        <v>0</v>
      </c>
      <c r="AN442" s="219">
        <f t="shared" si="83"/>
        <v>0</v>
      </c>
      <c r="AO442" s="218">
        <v>0</v>
      </c>
      <c r="AP442" s="218">
        <v>0</v>
      </c>
      <c r="AQ442" s="218">
        <v>0</v>
      </c>
      <c r="AR442" s="218">
        <v>0</v>
      </c>
      <c r="AS442" s="219">
        <f t="shared" si="84"/>
        <v>0</v>
      </c>
      <c r="AT442" s="242">
        <v>0</v>
      </c>
      <c r="AU442" s="242">
        <v>0</v>
      </c>
      <c r="AV442" s="242">
        <v>0</v>
      </c>
      <c r="AW442" s="242">
        <v>0</v>
      </c>
      <c r="AX442" s="219">
        <f t="shared" si="85"/>
        <v>0</v>
      </c>
      <c r="AY442" s="219">
        <v>0</v>
      </c>
      <c r="AZ442" s="219">
        <v>0</v>
      </c>
      <c r="BA442" s="219">
        <v>0</v>
      </c>
      <c r="BB442" s="219">
        <v>0</v>
      </c>
      <c r="BC442" s="278">
        <v>0</v>
      </c>
      <c r="BD442" s="219">
        <v>0</v>
      </c>
      <c r="BE442" s="218">
        <v>50000</v>
      </c>
    </row>
    <row r="443" ht="20.1" customHeight="1" spans="1:58">
      <c r="A443" s="280">
        <v>436</v>
      </c>
      <c r="B443" s="275" t="s">
        <v>48</v>
      </c>
      <c r="C443" s="272" t="s">
        <v>49</v>
      </c>
      <c r="D443" s="273">
        <v>2013</v>
      </c>
      <c r="E443" s="273" t="s">
        <v>501</v>
      </c>
      <c r="F443" s="274" t="s">
        <v>51</v>
      </c>
      <c r="G443" s="274" t="s">
        <v>52</v>
      </c>
      <c r="H443" s="220">
        <f t="shared" si="74"/>
        <v>550000</v>
      </c>
      <c r="I443" s="215">
        <f t="shared" si="75"/>
        <v>500000</v>
      </c>
      <c r="J443" s="216">
        <f t="shared" si="76"/>
        <v>500000</v>
      </c>
      <c r="K443" s="217">
        <v>500000</v>
      </c>
      <c r="L443" s="216">
        <v>0</v>
      </c>
      <c r="M443" s="218">
        <v>0</v>
      </c>
      <c r="N443" s="217">
        <v>0</v>
      </c>
      <c r="O443" s="216">
        <f t="shared" si="77"/>
        <v>0</v>
      </c>
      <c r="P443" s="215">
        <v>0</v>
      </c>
      <c r="Q443" s="215">
        <v>0</v>
      </c>
      <c r="R443" s="215">
        <v>0</v>
      </c>
      <c r="S443" s="218">
        <v>0</v>
      </c>
      <c r="T443" s="216">
        <f t="shared" si="78"/>
        <v>0</v>
      </c>
      <c r="U443" s="242">
        <v>0</v>
      </c>
      <c r="V443" s="242">
        <v>0</v>
      </c>
      <c r="W443" s="242">
        <v>0</v>
      </c>
      <c r="X443" s="242">
        <v>0</v>
      </c>
      <c r="Y443" s="219">
        <f t="shared" si="79"/>
        <v>0</v>
      </c>
      <c r="Z443" s="219">
        <v>0</v>
      </c>
      <c r="AA443" s="219">
        <v>0</v>
      </c>
      <c r="AB443" s="219">
        <v>0</v>
      </c>
      <c r="AC443" s="219">
        <v>0</v>
      </c>
      <c r="AD443" s="220">
        <v>0</v>
      </c>
      <c r="AE443" s="219">
        <v>0</v>
      </c>
      <c r="AF443" s="218">
        <v>50000</v>
      </c>
      <c r="AG443" s="220">
        <f t="shared" si="80"/>
        <v>500000</v>
      </c>
      <c r="AH443" s="215">
        <f t="shared" si="81"/>
        <v>500000</v>
      </c>
      <c r="AI443" s="219">
        <f t="shared" si="82"/>
        <v>500000</v>
      </c>
      <c r="AJ443" s="218">
        <v>500000</v>
      </c>
      <c r="AK443" s="218">
        <v>0</v>
      </c>
      <c r="AL443" s="218">
        <v>0</v>
      </c>
      <c r="AM443" s="218">
        <v>0</v>
      </c>
      <c r="AN443" s="219">
        <f t="shared" si="83"/>
        <v>0</v>
      </c>
      <c r="AO443" s="218">
        <v>0</v>
      </c>
      <c r="AP443" s="218">
        <v>0</v>
      </c>
      <c r="AQ443" s="218">
        <v>0</v>
      </c>
      <c r="AR443" s="218">
        <v>0</v>
      </c>
      <c r="AS443" s="219">
        <f t="shared" si="84"/>
        <v>0</v>
      </c>
      <c r="AT443" s="242">
        <v>0</v>
      </c>
      <c r="AU443" s="242">
        <v>0</v>
      </c>
      <c r="AV443" s="242">
        <v>0</v>
      </c>
      <c r="AW443" s="242">
        <v>0</v>
      </c>
      <c r="AX443" s="219">
        <f t="shared" si="85"/>
        <v>0</v>
      </c>
      <c r="AY443" s="219">
        <v>0</v>
      </c>
      <c r="AZ443" s="219">
        <v>0</v>
      </c>
      <c r="BA443" s="219">
        <v>0</v>
      </c>
      <c r="BB443" s="219">
        <v>0</v>
      </c>
      <c r="BC443" s="278">
        <v>0</v>
      </c>
      <c r="BD443" s="219">
        <v>0</v>
      </c>
      <c r="BE443" s="218">
        <v>0</v>
      </c>
    </row>
    <row r="444" ht="20.1" customHeight="1" spans="1:58">
      <c r="A444" s="280">
        <v>437</v>
      </c>
      <c r="B444" s="275" t="s">
        <v>48</v>
      </c>
      <c r="C444" s="272" t="s">
        <v>49</v>
      </c>
      <c r="D444" s="273">
        <v>2013</v>
      </c>
      <c r="E444" s="273" t="s">
        <v>502</v>
      </c>
      <c r="F444" s="274" t="s">
        <v>51</v>
      </c>
      <c r="G444" s="274" t="s">
        <v>51</v>
      </c>
      <c r="H444" s="220">
        <f t="shared" si="74"/>
        <v>1000000</v>
      </c>
      <c r="I444" s="215">
        <f t="shared" si="75"/>
        <v>950000</v>
      </c>
      <c r="J444" s="216">
        <f t="shared" si="76"/>
        <v>950000</v>
      </c>
      <c r="K444" s="217">
        <v>950000</v>
      </c>
      <c r="L444" s="216">
        <v>0</v>
      </c>
      <c r="M444" s="218">
        <v>0</v>
      </c>
      <c r="N444" s="217">
        <v>0</v>
      </c>
      <c r="O444" s="216">
        <f t="shared" si="77"/>
        <v>0</v>
      </c>
      <c r="P444" s="215">
        <v>0</v>
      </c>
      <c r="Q444" s="215">
        <v>0</v>
      </c>
      <c r="R444" s="215">
        <v>0</v>
      </c>
      <c r="S444" s="218">
        <v>0</v>
      </c>
      <c r="T444" s="216">
        <f t="shared" si="78"/>
        <v>0</v>
      </c>
      <c r="U444" s="242">
        <v>0</v>
      </c>
      <c r="V444" s="242">
        <v>0</v>
      </c>
      <c r="W444" s="242">
        <v>0</v>
      </c>
      <c r="X444" s="242">
        <v>0</v>
      </c>
      <c r="Y444" s="219">
        <f t="shared" si="79"/>
        <v>0</v>
      </c>
      <c r="Z444" s="219">
        <v>0</v>
      </c>
      <c r="AA444" s="219">
        <v>0</v>
      </c>
      <c r="AB444" s="219">
        <v>0</v>
      </c>
      <c r="AC444" s="219">
        <v>0</v>
      </c>
      <c r="AD444" s="220">
        <v>0</v>
      </c>
      <c r="AE444" s="219">
        <v>0</v>
      </c>
      <c r="AF444" s="218">
        <v>50000</v>
      </c>
      <c r="AG444" s="220">
        <f t="shared" si="80"/>
        <v>950000</v>
      </c>
      <c r="AH444" s="215">
        <f t="shared" si="81"/>
        <v>950000</v>
      </c>
      <c r="AI444" s="219">
        <f t="shared" si="82"/>
        <v>950000</v>
      </c>
      <c r="AJ444" s="218">
        <v>950000</v>
      </c>
      <c r="AK444" s="218">
        <v>0</v>
      </c>
      <c r="AL444" s="218">
        <v>0</v>
      </c>
      <c r="AM444" s="218">
        <v>0</v>
      </c>
      <c r="AN444" s="219">
        <f t="shared" si="83"/>
        <v>0</v>
      </c>
      <c r="AO444" s="218">
        <v>0</v>
      </c>
      <c r="AP444" s="218">
        <v>0</v>
      </c>
      <c r="AQ444" s="218">
        <v>0</v>
      </c>
      <c r="AR444" s="218">
        <v>0</v>
      </c>
      <c r="AS444" s="219">
        <f t="shared" si="84"/>
        <v>0</v>
      </c>
      <c r="AT444" s="242">
        <v>0</v>
      </c>
      <c r="AU444" s="242">
        <v>0</v>
      </c>
      <c r="AV444" s="242">
        <v>0</v>
      </c>
      <c r="AW444" s="242">
        <v>0</v>
      </c>
      <c r="AX444" s="219">
        <f t="shared" si="85"/>
        <v>0</v>
      </c>
      <c r="AY444" s="219">
        <v>0</v>
      </c>
      <c r="AZ444" s="219">
        <v>0</v>
      </c>
      <c r="BA444" s="219">
        <v>0</v>
      </c>
      <c r="BB444" s="219">
        <v>0</v>
      </c>
      <c r="BC444" s="278">
        <v>0</v>
      </c>
      <c r="BD444" s="219">
        <v>0</v>
      </c>
      <c r="BE444" s="218">
        <v>0</v>
      </c>
    </row>
    <row r="445" ht="20.1" customHeight="1" spans="1:58">
      <c r="A445" s="280">
        <v>438</v>
      </c>
      <c r="B445" s="275" t="s">
        <v>48</v>
      </c>
      <c r="C445" s="272" t="s">
        <v>49</v>
      </c>
      <c r="D445" s="273">
        <v>2013</v>
      </c>
      <c r="E445" s="273" t="s">
        <v>503</v>
      </c>
      <c r="F445" s="274" t="s">
        <v>51</v>
      </c>
      <c r="G445" s="274" t="s">
        <v>51</v>
      </c>
      <c r="H445" s="220">
        <f t="shared" si="74"/>
        <v>650000</v>
      </c>
      <c r="I445" s="215">
        <f t="shared" si="75"/>
        <v>600000</v>
      </c>
      <c r="J445" s="216">
        <f t="shared" si="76"/>
        <v>600000</v>
      </c>
      <c r="K445" s="217">
        <v>600000</v>
      </c>
      <c r="L445" s="216">
        <v>0</v>
      </c>
      <c r="M445" s="218">
        <v>0</v>
      </c>
      <c r="N445" s="217">
        <v>0</v>
      </c>
      <c r="O445" s="216">
        <f t="shared" si="77"/>
        <v>0</v>
      </c>
      <c r="P445" s="215">
        <v>0</v>
      </c>
      <c r="Q445" s="215">
        <v>0</v>
      </c>
      <c r="R445" s="215">
        <v>0</v>
      </c>
      <c r="S445" s="218">
        <v>0</v>
      </c>
      <c r="T445" s="216">
        <f t="shared" si="78"/>
        <v>0</v>
      </c>
      <c r="U445" s="242">
        <v>0</v>
      </c>
      <c r="V445" s="242">
        <v>0</v>
      </c>
      <c r="W445" s="242">
        <v>0</v>
      </c>
      <c r="X445" s="242">
        <v>0</v>
      </c>
      <c r="Y445" s="219">
        <f t="shared" si="79"/>
        <v>0</v>
      </c>
      <c r="Z445" s="219">
        <v>0</v>
      </c>
      <c r="AA445" s="219">
        <v>0</v>
      </c>
      <c r="AB445" s="219">
        <v>0</v>
      </c>
      <c r="AC445" s="219">
        <v>0</v>
      </c>
      <c r="AD445" s="220">
        <v>0</v>
      </c>
      <c r="AE445" s="219">
        <v>0</v>
      </c>
      <c r="AF445" s="218">
        <v>50000</v>
      </c>
      <c r="AG445" s="220">
        <f t="shared" si="80"/>
        <v>480142.22</v>
      </c>
      <c r="AH445" s="215">
        <f t="shared" si="81"/>
        <v>480142.22</v>
      </c>
      <c r="AI445" s="219">
        <f t="shared" si="82"/>
        <v>480142.22</v>
      </c>
      <c r="AJ445" s="218">
        <v>480142.22</v>
      </c>
      <c r="AK445" s="218">
        <v>0</v>
      </c>
      <c r="AL445" s="218">
        <v>0</v>
      </c>
      <c r="AM445" s="218">
        <v>0</v>
      </c>
      <c r="AN445" s="219">
        <f t="shared" si="83"/>
        <v>0</v>
      </c>
      <c r="AO445" s="218">
        <v>0</v>
      </c>
      <c r="AP445" s="218">
        <v>0</v>
      </c>
      <c r="AQ445" s="218">
        <v>0</v>
      </c>
      <c r="AR445" s="218">
        <v>0</v>
      </c>
      <c r="AS445" s="219">
        <f t="shared" si="84"/>
        <v>0</v>
      </c>
      <c r="AT445" s="242">
        <v>0</v>
      </c>
      <c r="AU445" s="242">
        <v>0</v>
      </c>
      <c r="AV445" s="242">
        <v>0</v>
      </c>
      <c r="AW445" s="242">
        <v>0</v>
      </c>
      <c r="AX445" s="219">
        <f t="shared" si="85"/>
        <v>0</v>
      </c>
      <c r="AY445" s="219">
        <v>0</v>
      </c>
      <c r="AZ445" s="219">
        <v>0</v>
      </c>
      <c r="BA445" s="219">
        <v>0</v>
      </c>
      <c r="BB445" s="219">
        <v>0</v>
      </c>
      <c r="BC445" s="278">
        <v>0</v>
      </c>
      <c r="BD445" s="219">
        <v>0</v>
      </c>
      <c r="BE445" s="218">
        <v>0</v>
      </c>
    </row>
    <row r="446" ht="20.1" customHeight="1" spans="1:58">
      <c r="A446" s="280">
        <v>439</v>
      </c>
      <c r="B446" s="275" t="s">
        <v>48</v>
      </c>
      <c r="C446" s="272" t="s">
        <v>49</v>
      </c>
      <c r="D446" s="273">
        <v>2013</v>
      </c>
      <c r="E446" s="273" t="s">
        <v>504</v>
      </c>
      <c r="F446" s="274" t="s">
        <v>51</v>
      </c>
      <c r="G446" s="274" t="s">
        <v>51</v>
      </c>
      <c r="H446" s="220">
        <f t="shared" si="74"/>
        <v>480000</v>
      </c>
      <c r="I446" s="215">
        <f t="shared" si="75"/>
        <v>440000</v>
      </c>
      <c r="J446" s="216">
        <f t="shared" si="76"/>
        <v>440000</v>
      </c>
      <c r="K446" s="217">
        <v>440000</v>
      </c>
      <c r="L446" s="216">
        <v>0</v>
      </c>
      <c r="M446" s="218">
        <v>0</v>
      </c>
      <c r="N446" s="217">
        <v>0</v>
      </c>
      <c r="O446" s="216">
        <f t="shared" si="77"/>
        <v>0</v>
      </c>
      <c r="P446" s="215">
        <v>0</v>
      </c>
      <c r="Q446" s="215">
        <v>0</v>
      </c>
      <c r="R446" s="215">
        <v>0</v>
      </c>
      <c r="S446" s="218">
        <v>0</v>
      </c>
      <c r="T446" s="216">
        <f t="shared" si="78"/>
        <v>0</v>
      </c>
      <c r="U446" s="242">
        <v>0</v>
      </c>
      <c r="V446" s="242">
        <v>0</v>
      </c>
      <c r="W446" s="242">
        <v>0</v>
      </c>
      <c r="X446" s="242">
        <v>0</v>
      </c>
      <c r="Y446" s="219">
        <f t="shared" si="79"/>
        <v>0</v>
      </c>
      <c r="Z446" s="219">
        <v>0</v>
      </c>
      <c r="AA446" s="219">
        <v>0</v>
      </c>
      <c r="AB446" s="219">
        <v>0</v>
      </c>
      <c r="AC446" s="219">
        <v>0</v>
      </c>
      <c r="AD446" s="220">
        <v>0</v>
      </c>
      <c r="AE446" s="219">
        <v>0</v>
      </c>
      <c r="AF446" s="218">
        <v>40000</v>
      </c>
      <c r="AG446" s="220">
        <f t="shared" si="80"/>
        <v>440000</v>
      </c>
      <c r="AH446" s="215">
        <f t="shared" si="81"/>
        <v>440000</v>
      </c>
      <c r="AI446" s="219">
        <f t="shared" si="82"/>
        <v>440000</v>
      </c>
      <c r="AJ446" s="218">
        <v>440000</v>
      </c>
      <c r="AK446" s="218">
        <v>0</v>
      </c>
      <c r="AL446" s="218">
        <v>0</v>
      </c>
      <c r="AM446" s="218">
        <v>0</v>
      </c>
      <c r="AN446" s="219">
        <f t="shared" si="83"/>
        <v>0</v>
      </c>
      <c r="AO446" s="218">
        <v>0</v>
      </c>
      <c r="AP446" s="218">
        <v>0</v>
      </c>
      <c r="AQ446" s="218">
        <v>0</v>
      </c>
      <c r="AR446" s="218">
        <v>0</v>
      </c>
      <c r="AS446" s="219">
        <f t="shared" si="84"/>
        <v>0</v>
      </c>
      <c r="AT446" s="242">
        <v>0</v>
      </c>
      <c r="AU446" s="242">
        <v>0</v>
      </c>
      <c r="AV446" s="242">
        <v>0</v>
      </c>
      <c r="AW446" s="242">
        <v>0</v>
      </c>
      <c r="AX446" s="219">
        <f t="shared" si="85"/>
        <v>0</v>
      </c>
      <c r="AY446" s="219">
        <v>0</v>
      </c>
      <c r="AZ446" s="219">
        <v>0</v>
      </c>
      <c r="BA446" s="219">
        <v>0</v>
      </c>
      <c r="BB446" s="219">
        <v>0</v>
      </c>
      <c r="BC446" s="278">
        <v>0</v>
      </c>
      <c r="BD446" s="219">
        <v>0</v>
      </c>
      <c r="BE446" s="218">
        <v>0</v>
      </c>
    </row>
    <row r="447" ht="20.1" customHeight="1" spans="1:58">
      <c r="A447" s="280">
        <v>440</v>
      </c>
      <c r="B447" s="275" t="s">
        <v>48</v>
      </c>
      <c r="C447" s="272" t="s">
        <v>49</v>
      </c>
      <c r="D447" s="273">
        <v>2013</v>
      </c>
      <c r="E447" s="273" t="s">
        <v>505</v>
      </c>
      <c r="F447" s="274" t="s">
        <v>51</v>
      </c>
      <c r="G447" s="274" t="s">
        <v>51</v>
      </c>
      <c r="H447" s="220">
        <f t="shared" si="74"/>
        <v>450000</v>
      </c>
      <c r="I447" s="215">
        <f t="shared" si="75"/>
        <v>420000</v>
      </c>
      <c r="J447" s="216">
        <f t="shared" si="76"/>
        <v>420000</v>
      </c>
      <c r="K447" s="217">
        <v>420000</v>
      </c>
      <c r="L447" s="216">
        <v>0</v>
      </c>
      <c r="M447" s="218">
        <v>0</v>
      </c>
      <c r="N447" s="217">
        <v>0</v>
      </c>
      <c r="O447" s="216">
        <f t="shared" si="77"/>
        <v>0</v>
      </c>
      <c r="P447" s="215">
        <v>0</v>
      </c>
      <c r="Q447" s="215">
        <v>0</v>
      </c>
      <c r="R447" s="215">
        <v>0</v>
      </c>
      <c r="S447" s="218">
        <v>0</v>
      </c>
      <c r="T447" s="216">
        <f t="shared" si="78"/>
        <v>0</v>
      </c>
      <c r="U447" s="242">
        <v>0</v>
      </c>
      <c r="V447" s="242">
        <v>0</v>
      </c>
      <c r="W447" s="242">
        <v>0</v>
      </c>
      <c r="X447" s="242">
        <v>0</v>
      </c>
      <c r="Y447" s="219">
        <f t="shared" si="79"/>
        <v>0</v>
      </c>
      <c r="Z447" s="219">
        <v>0</v>
      </c>
      <c r="AA447" s="219">
        <v>0</v>
      </c>
      <c r="AB447" s="219">
        <v>0</v>
      </c>
      <c r="AC447" s="219">
        <v>0</v>
      </c>
      <c r="AD447" s="220">
        <v>0</v>
      </c>
      <c r="AE447" s="219">
        <v>0</v>
      </c>
      <c r="AF447" s="218">
        <v>30000</v>
      </c>
      <c r="AG447" s="220">
        <f t="shared" si="80"/>
        <v>344500</v>
      </c>
      <c r="AH447" s="215">
        <f t="shared" si="81"/>
        <v>344500</v>
      </c>
      <c r="AI447" s="219">
        <f t="shared" si="82"/>
        <v>344500</v>
      </c>
      <c r="AJ447" s="218">
        <v>344500</v>
      </c>
      <c r="AK447" s="218">
        <v>0</v>
      </c>
      <c r="AL447" s="218">
        <v>0</v>
      </c>
      <c r="AM447" s="218">
        <v>0</v>
      </c>
      <c r="AN447" s="219">
        <f t="shared" si="83"/>
        <v>0</v>
      </c>
      <c r="AO447" s="218">
        <v>0</v>
      </c>
      <c r="AP447" s="218">
        <v>0</v>
      </c>
      <c r="AQ447" s="218">
        <v>0</v>
      </c>
      <c r="AR447" s="218">
        <v>0</v>
      </c>
      <c r="AS447" s="219">
        <f t="shared" si="84"/>
        <v>0</v>
      </c>
      <c r="AT447" s="242">
        <v>0</v>
      </c>
      <c r="AU447" s="242">
        <v>0</v>
      </c>
      <c r="AV447" s="242">
        <v>0</v>
      </c>
      <c r="AW447" s="242">
        <v>0</v>
      </c>
      <c r="AX447" s="219">
        <f t="shared" si="85"/>
        <v>0</v>
      </c>
      <c r="AY447" s="219">
        <v>0</v>
      </c>
      <c r="AZ447" s="219">
        <v>0</v>
      </c>
      <c r="BA447" s="219">
        <v>0</v>
      </c>
      <c r="BB447" s="219">
        <v>0</v>
      </c>
      <c r="BC447" s="278">
        <v>0</v>
      </c>
      <c r="BD447" s="219">
        <v>0</v>
      </c>
      <c r="BE447" s="218">
        <v>0</v>
      </c>
    </row>
    <row r="448" ht="20.1" customHeight="1" spans="1:58">
      <c r="A448" s="280">
        <v>441</v>
      </c>
      <c r="B448" s="275" t="s">
        <v>48</v>
      </c>
      <c r="C448" s="272" t="s">
        <v>49</v>
      </c>
      <c r="D448" s="273">
        <v>2013</v>
      </c>
      <c r="E448" s="273" t="s">
        <v>506</v>
      </c>
      <c r="F448" s="274" t="s">
        <v>51</v>
      </c>
      <c r="G448" s="274" t="s">
        <v>51</v>
      </c>
      <c r="H448" s="220">
        <f t="shared" si="74"/>
        <v>500000</v>
      </c>
      <c r="I448" s="215">
        <f t="shared" si="75"/>
        <v>450000</v>
      </c>
      <c r="J448" s="216">
        <f t="shared" si="76"/>
        <v>450000</v>
      </c>
      <c r="K448" s="217">
        <v>450000</v>
      </c>
      <c r="L448" s="216">
        <v>0</v>
      </c>
      <c r="M448" s="218">
        <v>0</v>
      </c>
      <c r="N448" s="217">
        <v>0</v>
      </c>
      <c r="O448" s="216">
        <f t="shared" si="77"/>
        <v>0</v>
      </c>
      <c r="P448" s="215">
        <v>0</v>
      </c>
      <c r="Q448" s="215">
        <v>0</v>
      </c>
      <c r="R448" s="215">
        <v>0</v>
      </c>
      <c r="S448" s="218">
        <v>0</v>
      </c>
      <c r="T448" s="216">
        <f t="shared" si="78"/>
        <v>0</v>
      </c>
      <c r="U448" s="242">
        <v>0</v>
      </c>
      <c r="V448" s="242">
        <v>0</v>
      </c>
      <c r="W448" s="242">
        <v>0</v>
      </c>
      <c r="X448" s="242">
        <v>0</v>
      </c>
      <c r="Y448" s="219">
        <f t="shared" si="79"/>
        <v>0</v>
      </c>
      <c r="Z448" s="219">
        <v>0</v>
      </c>
      <c r="AA448" s="219">
        <v>0</v>
      </c>
      <c r="AB448" s="219">
        <v>0</v>
      </c>
      <c r="AC448" s="219">
        <v>0</v>
      </c>
      <c r="AD448" s="220">
        <v>0</v>
      </c>
      <c r="AE448" s="219">
        <v>0</v>
      </c>
      <c r="AF448" s="218">
        <v>50000</v>
      </c>
      <c r="AG448" s="220">
        <f t="shared" si="80"/>
        <v>269850</v>
      </c>
      <c r="AH448" s="215">
        <f t="shared" si="81"/>
        <v>269850</v>
      </c>
      <c r="AI448" s="219">
        <f t="shared" si="82"/>
        <v>269850</v>
      </c>
      <c r="AJ448" s="218">
        <v>269850</v>
      </c>
      <c r="AK448" s="218">
        <v>0</v>
      </c>
      <c r="AL448" s="218">
        <v>0</v>
      </c>
      <c r="AM448" s="218">
        <v>0</v>
      </c>
      <c r="AN448" s="219">
        <f t="shared" si="83"/>
        <v>0</v>
      </c>
      <c r="AO448" s="218">
        <v>0</v>
      </c>
      <c r="AP448" s="218">
        <v>0</v>
      </c>
      <c r="AQ448" s="218">
        <v>0</v>
      </c>
      <c r="AR448" s="218">
        <v>0</v>
      </c>
      <c r="AS448" s="219">
        <f t="shared" si="84"/>
        <v>0</v>
      </c>
      <c r="AT448" s="242">
        <v>0</v>
      </c>
      <c r="AU448" s="242">
        <v>0</v>
      </c>
      <c r="AV448" s="242">
        <v>0</v>
      </c>
      <c r="AW448" s="242">
        <v>0</v>
      </c>
      <c r="AX448" s="219">
        <f t="shared" si="85"/>
        <v>0</v>
      </c>
      <c r="AY448" s="219">
        <v>0</v>
      </c>
      <c r="AZ448" s="219">
        <v>0</v>
      </c>
      <c r="BA448" s="219">
        <v>0</v>
      </c>
      <c r="BB448" s="219">
        <v>0</v>
      </c>
      <c r="BC448" s="278">
        <v>0</v>
      </c>
      <c r="BD448" s="219">
        <v>0</v>
      </c>
      <c r="BE448" s="218">
        <v>0</v>
      </c>
    </row>
    <row r="449" ht="20.1" customHeight="1" spans="1:57">
      <c r="A449" s="280">
        <v>442</v>
      </c>
      <c r="B449" s="275" t="s">
        <v>48</v>
      </c>
      <c r="C449" s="272" t="s">
        <v>49</v>
      </c>
      <c r="D449" s="273">
        <v>2013</v>
      </c>
      <c r="E449" s="273" t="s">
        <v>507</v>
      </c>
      <c r="F449" s="274" t="s">
        <v>51</v>
      </c>
      <c r="G449" s="274" t="s">
        <v>51</v>
      </c>
      <c r="H449" s="220">
        <f t="shared" si="74"/>
        <v>470000</v>
      </c>
      <c r="I449" s="215">
        <f t="shared" si="75"/>
        <v>420000</v>
      </c>
      <c r="J449" s="216">
        <f t="shared" si="76"/>
        <v>420000</v>
      </c>
      <c r="K449" s="217">
        <v>420000</v>
      </c>
      <c r="L449" s="216">
        <v>0</v>
      </c>
      <c r="M449" s="218">
        <v>0</v>
      </c>
      <c r="N449" s="217">
        <v>0</v>
      </c>
      <c r="O449" s="216">
        <f t="shared" si="77"/>
        <v>0</v>
      </c>
      <c r="P449" s="215">
        <v>0</v>
      </c>
      <c r="Q449" s="215">
        <v>0</v>
      </c>
      <c r="R449" s="215">
        <v>0</v>
      </c>
      <c r="S449" s="218">
        <v>0</v>
      </c>
      <c r="T449" s="216">
        <f t="shared" si="78"/>
        <v>0</v>
      </c>
      <c r="U449" s="242">
        <v>0</v>
      </c>
      <c r="V449" s="242">
        <v>0</v>
      </c>
      <c r="W449" s="242">
        <v>0</v>
      </c>
      <c r="X449" s="242">
        <v>0</v>
      </c>
      <c r="Y449" s="219">
        <f t="shared" si="79"/>
        <v>0</v>
      </c>
      <c r="Z449" s="219">
        <v>0</v>
      </c>
      <c r="AA449" s="219">
        <v>0</v>
      </c>
      <c r="AB449" s="219">
        <v>0</v>
      </c>
      <c r="AC449" s="219">
        <v>0</v>
      </c>
      <c r="AD449" s="220">
        <v>0</v>
      </c>
      <c r="AE449" s="219">
        <v>0</v>
      </c>
      <c r="AF449" s="218">
        <v>50000</v>
      </c>
      <c r="AG449" s="220">
        <f t="shared" si="80"/>
        <v>470000</v>
      </c>
      <c r="AH449" s="215">
        <f t="shared" si="81"/>
        <v>420000</v>
      </c>
      <c r="AI449" s="219">
        <f t="shared" si="82"/>
        <v>420000</v>
      </c>
      <c r="AJ449" s="218">
        <v>420000</v>
      </c>
      <c r="AK449" s="218">
        <v>0</v>
      </c>
      <c r="AL449" s="218">
        <v>0</v>
      </c>
      <c r="AM449" s="218">
        <v>0</v>
      </c>
      <c r="AN449" s="219">
        <f t="shared" si="83"/>
        <v>0</v>
      </c>
      <c r="AO449" s="218">
        <v>0</v>
      </c>
      <c r="AP449" s="218">
        <v>0</v>
      </c>
      <c r="AQ449" s="218">
        <v>0</v>
      </c>
      <c r="AR449" s="218">
        <v>0</v>
      </c>
      <c r="AS449" s="219">
        <f t="shared" si="84"/>
        <v>0</v>
      </c>
      <c r="AT449" s="242">
        <v>0</v>
      </c>
      <c r="AU449" s="242">
        <v>0</v>
      </c>
      <c r="AV449" s="242">
        <v>0</v>
      </c>
      <c r="AW449" s="242">
        <v>0</v>
      </c>
      <c r="AX449" s="219">
        <f t="shared" si="85"/>
        <v>0</v>
      </c>
      <c r="AY449" s="219">
        <v>0</v>
      </c>
      <c r="AZ449" s="219">
        <v>0</v>
      </c>
      <c r="BA449" s="219">
        <v>0</v>
      </c>
      <c r="BB449" s="219">
        <v>0</v>
      </c>
      <c r="BC449" s="278">
        <v>0</v>
      </c>
      <c r="BD449" s="219">
        <v>0</v>
      </c>
      <c r="BE449" s="218">
        <v>50000</v>
      </c>
    </row>
    <row r="450" ht="20.1" customHeight="1" spans="1:57">
      <c r="A450" s="280">
        <v>443</v>
      </c>
      <c r="B450" s="275" t="s">
        <v>48</v>
      </c>
      <c r="C450" s="272" t="s">
        <v>49</v>
      </c>
      <c r="D450" s="273">
        <v>2013</v>
      </c>
      <c r="E450" s="276" t="s">
        <v>508</v>
      </c>
      <c r="F450" s="274" t="s">
        <v>51</v>
      </c>
      <c r="G450" s="274" t="s">
        <v>51</v>
      </c>
      <c r="H450" s="220">
        <f t="shared" si="74"/>
        <v>610000</v>
      </c>
      <c r="I450" s="215">
        <f t="shared" si="75"/>
        <v>560000</v>
      </c>
      <c r="J450" s="216">
        <f t="shared" si="76"/>
        <v>560000</v>
      </c>
      <c r="K450" s="217">
        <v>560000</v>
      </c>
      <c r="L450" s="216">
        <v>0</v>
      </c>
      <c r="M450" s="218">
        <v>0</v>
      </c>
      <c r="N450" s="217">
        <v>0</v>
      </c>
      <c r="O450" s="216">
        <f t="shared" si="77"/>
        <v>0</v>
      </c>
      <c r="P450" s="215">
        <v>0</v>
      </c>
      <c r="Q450" s="215">
        <v>0</v>
      </c>
      <c r="R450" s="215">
        <v>0</v>
      </c>
      <c r="S450" s="218">
        <v>0</v>
      </c>
      <c r="T450" s="216">
        <f t="shared" si="78"/>
        <v>0</v>
      </c>
      <c r="U450" s="242">
        <v>0</v>
      </c>
      <c r="V450" s="242">
        <v>0</v>
      </c>
      <c r="W450" s="242">
        <v>0</v>
      </c>
      <c r="X450" s="242">
        <v>0</v>
      </c>
      <c r="Y450" s="219">
        <f t="shared" si="79"/>
        <v>0</v>
      </c>
      <c r="Z450" s="219">
        <v>0</v>
      </c>
      <c r="AA450" s="219">
        <v>0</v>
      </c>
      <c r="AB450" s="219">
        <v>0</v>
      </c>
      <c r="AC450" s="219">
        <v>0</v>
      </c>
      <c r="AD450" s="220">
        <v>0</v>
      </c>
      <c r="AE450" s="219">
        <v>0</v>
      </c>
      <c r="AF450" s="218">
        <v>50000</v>
      </c>
      <c r="AG450" s="220">
        <f t="shared" si="80"/>
        <v>610000</v>
      </c>
      <c r="AH450" s="215">
        <f t="shared" si="81"/>
        <v>560000</v>
      </c>
      <c r="AI450" s="219">
        <f t="shared" si="82"/>
        <v>560000</v>
      </c>
      <c r="AJ450" s="218">
        <v>560000</v>
      </c>
      <c r="AK450" s="218">
        <v>0</v>
      </c>
      <c r="AL450" s="218">
        <v>0</v>
      </c>
      <c r="AM450" s="218">
        <v>0</v>
      </c>
      <c r="AN450" s="219">
        <f t="shared" si="83"/>
        <v>0</v>
      </c>
      <c r="AO450" s="218">
        <v>0</v>
      </c>
      <c r="AP450" s="218">
        <v>0</v>
      </c>
      <c r="AQ450" s="218">
        <v>0</v>
      </c>
      <c r="AR450" s="218">
        <v>0</v>
      </c>
      <c r="AS450" s="219">
        <f t="shared" si="84"/>
        <v>0</v>
      </c>
      <c r="AT450" s="242">
        <v>0</v>
      </c>
      <c r="AU450" s="242">
        <v>0</v>
      </c>
      <c r="AV450" s="242">
        <v>0</v>
      </c>
      <c r="AW450" s="242">
        <v>0</v>
      </c>
      <c r="AX450" s="219">
        <f t="shared" si="85"/>
        <v>0</v>
      </c>
      <c r="AY450" s="219">
        <v>0</v>
      </c>
      <c r="AZ450" s="219">
        <v>0</v>
      </c>
      <c r="BA450" s="219">
        <v>0</v>
      </c>
      <c r="BB450" s="219">
        <v>0</v>
      </c>
      <c r="BC450" s="278">
        <v>0</v>
      </c>
      <c r="BD450" s="219">
        <v>0</v>
      </c>
      <c r="BE450" s="218">
        <v>50000</v>
      </c>
    </row>
    <row r="451" ht="20.1" customHeight="1" spans="1:57">
      <c r="A451" s="280">
        <v>444</v>
      </c>
      <c r="B451" s="275" t="s">
        <v>48</v>
      </c>
      <c r="C451" s="272" t="s">
        <v>49</v>
      </c>
      <c r="D451" s="273">
        <v>2013</v>
      </c>
      <c r="E451" s="273" t="s">
        <v>509</v>
      </c>
      <c r="F451" s="274" t="s">
        <v>51</v>
      </c>
      <c r="G451" s="274" t="s">
        <v>51</v>
      </c>
      <c r="H451" s="220">
        <f t="shared" si="74"/>
        <v>400000</v>
      </c>
      <c r="I451" s="215">
        <f t="shared" si="75"/>
        <v>350000</v>
      </c>
      <c r="J451" s="216">
        <f t="shared" si="76"/>
        <v>350000</v>
      </c>
      <c r="K451" s="217">
        <v>350000</v>
      </c>
      <c r="L451" s="216">
        <v>0</v>
      </c>
      <c r="M451" s="218">
        <v>0</v>
      </c>
      <c r="N451" s="217">
        <v>0</v>
      </c>
      <c r="O451" s="216">
        <f t="shared" si="77"/>
        <v>0</v>
      </c>
      <c r="P451" s="215">
        <v>0</v>
      </c>
      <c r="Q451" s="215">
        <v>0</v>
      </c>
      <c r="R451" s="215">
        <v>0</v>
      </c>
      <c r="S451" s="218">
        <v>0</v>
      </c>
      <c r="T451" s="216">
        <f t="shared" si="78"/>
        <v>0</v>
      </c>
      <c r="U451" s="242">
        <v>0</v>
      </c>
      <c r="V451" s="242">
        <v>0</v>
      </c>
      <c r="W451" s="242">
        <v>0</v>
      </c>
      <c r="X451" s="242">
        <v>0</v>
      </c>
      <c r="Y451" s="219">
        <f t="shared" si="79"/>
        <v>0</v>
      </c>
      <c r="Z451" s="219">
        <v>0</v>
      </c>
      <c r="AA451" s="219">
        <v>0</v>
      </c>
      <c r="AB451" s="219">
        <v>0</v>
      </c>
      <c r="AC451" s="219">
        <v>0</v>
      </c>
      <c r="AD451" s="220">
        <v>0</v>
      </c>
      <c r="AE451" s="219">
        <v>0</v>
      </c>
      <c r="AF451" s="218">
        <v>50000</v>
      </c>
      <c r="AG451" s="220">
        <f t="shared" si="80"/>
        <v>400000</v>
      </c>
      <c r="AH451" s="215">
        <f t="shared" si="81"/>
        <v>350000</v>
      </c>
      <c r="AI451" s="219">
        <f t="shared" si="82"/>
        <v>350000</v>
      </c>
      <c r="AJ451" s="218">
        <v>350000</v>
      </c>
      <c r="AK451" s="218">
        <v>0</v>
      </c>
      <c r="AL451" s="218">
        <v>0</v>
      </c>
      <c r="AM451" s="218">
        <v>0</v>
      </c>
      <c r="AN451" s="219">
        <f t="shared" si="83"/>
        <v>0</v>
      </c>
      <c r="AO451" s="218">
        <v>0</v>
      </c>
      <c r="AP451" s="218">
        <v>0</v>
      </c>
      <c r="AQ451" s="218">
        <v>0</v>
      </c>
      <c r="AR451" s="218">
        <v>0</v>
      </c>
      <c r="AS451" s="219">
        <f t="shared" si="84"/>
        <v>0</v>
      </c>
      <c r="AT451" s="242">
        <v>0</v>
      </c>
      <c r="AU451" s="242">
        <v>0</v>
      </c>
      <c r="AV451" s="242">
        <v>0</v>
      </c>
      <c r="AW451" s="242">
        <v>0</v>
      </c>
      <c r="AX451" s="219">
        <f t="shared" si="85"/>
        <v>0</v>
      </c>
      <c r="AY451" s="219">
        <v>0</v>
      </c>
      <c r="AZ451" s="219">
        <v>0</v>
      </c>
      <c r="BA451" s="219">
        <v>0</v>
      </c>
      <c r="BB451" s="219">
        <v>0</v>
      </c>
      <c r="BC451" s="278">
        <v>0</v>
      </c>
      <c r="BD451" s="219">
        <v>0</v>
      </c>
      <c r="BE451" s="218">
        <v>50000</v>
      </c>
    </row>
    <row r="452" ht="20.1" customHeight="1" spans="1:57">
      <c r="A452" s="280">
        <v>445</v>
      </c>
      <c r="B452" s="275" t="s">
        <v>48</v>
      </c>
      <c r="C452" s="272" t="s">
        <v>49</v>
      </c>
      <c r="D452" s="273">
        <v>2013</v>
      </c>
      <c r="E452" s="273" t="s">
        <v>510</v>
      </c>
      <c r="F452" s="274" t="s">
        <v>51</v>
      </c>
      <c r="G452" s="274" t="s">
        <v>51</v>
      </c>
      <c r="H452" s="220">
        <f t="shared" si="74"/>
        <v>500000</v>
      </c>
      <c r="I452" s="215">
        <f t="shared" si="75"/>
        <v>450000</v>
      </c>
      <c r="J452" s="216">
        <f t="shared" si="76"/>
        <v>450000</v>
      </c>
      <c r="K452" s="217">
        <v>450000</v>
      </c>
      <c r="L452" s="216">
        <v>0</v>
      </c>
      <c r="M452" s="218">
        <v>0</v>
      </c>
      <c r="N452" s="217">
        <v>0</v>
      </c>
      <c r="O452" s="216">
        <f t="shared" si="77"/>
        <v>0</v>
      </c>
      <c r="P452" s="215">
        <v>0</v>
      </c>
      <c r="Q452" s="215">
        <v>0</v>
      </c>
      <c r="R452" s="215">
        <v>0</v>
      </c>
      <c r="S452" s="218">
        <v>0</v>
      </c>
      <c r="T452" s="216">
        <f t="shared" si="78"/>
        <v>0</v>
      </c>
      <c r="U452" s="242">
        <v>0</v>
      </c>
      <c r="V452" s="242">
        <v>0</v>
      </c>
      <c r="W452" s="242">
        <v>0</v>
      </c>
      <c r="X452" s="242">
        <v>0</v>
      </c>
      <c r="Y452" s="219">
        <f t="shared" si="79"/>
        <v>0</v>
      </c>
      <c r="Z452" s="219">
        <v>0</v>
      </c>
      <c r="AA452" s="219">
        <v>0</v>
      </c>
      <c r="AB452" s="219">
        <v>0</v>
      </c>
      <c r="AC452" s="219">
        <v>0</v>
      </c>
      <c r="AD452" s="220">
        <v>0</v>
      </c>
      <c r="AE452" s="219">
        <v>0</v>
      </c>
      <c r="AF452" s="218">
        <v>50000</v>
      </c>
      <c r="AG452" s="220">
        <f t="shared" si="80"/>
        <v>500000</v>
      </c>
      <c r="AH452" s="215">
        <f t="shared" si="81"/>
        <v>450000</v>
      </c>
      <c r="AI452" s="219">
        <f t="shared" si="82"/>
        <v>450000</v>
      </c>
      <c r="AJ452" s="218">
        <v>450000</v>
      </c>
      <c r="AK452" s="218">
        <v>0</v>
      </c>
      <c r="AL452" s="218">
        <v>0</v>
      </c>
      <c r="AM452" s="218">
        <v>0</v>
      </c>
      <c r="AN452" s="219">
        <f t="shared" si="83"/>
        <v>0</v>
      </c>
      <c r="AO452" s="218">
        <v>0</v>
      </c>
      <c r="AP452" s="218">
        <v>0</v>
      </c>
      <c r="AQ452" s="218">
        <v>0</v>
      </c>
      <c r="AR452" s="218">
        <v>0</v>
      </c>
      <c r="AS452" s="219">
        <f t="shared" si="84"/>
        <v>0</v>
      </c>
      <c r="AT452" s="242">
        <v>0</v>
      </c>
      <c r="AU452" s="242">
        <v>0</v>
      </c>
      <c r="AV452" s="242">
        <v>0</v>
      </c>
      <c r="AW452" s="242">
        <v>0</v>
      </c>
      <c r="AX452" s="219">
        <f t="shared" si="85"/>
        <v>0</v>
      </c>
      <c r="AY452" s="219">
        <v>0</v>
      </c>
      <c r="AZ452" s="219">
        <v>0</v>
      </c>
      <c r="BA452" s="219">
        <v>0</v>
      </c>
      <c r="BB452" s="219">
        <v>0</v>
      </c>
      <c r="BC452" s="278">
        <v>0</v>
      </c>
      <c r="BD452" s="219">
        <v>0</v>
      </c>
      <c r="BE452" s="218">
        <v>50000</v>
      </c>
    </row>
    <row r="453" ht="20.1" customHeight="1" spans="1:57">
      <c r="A453" s="280">
        <v>446</v>
      </c>
      <c r="B453" s="275" t="s">
        <v>48</v>
      </c>
      <c r="C453" s="272" t="s">
        <v>49</v>
      </c>
      <c r="D453" s="273">
        <v>2013</v>
      </c>
      <c r="E453" s="273" t="s">
        <v>511</v>
      </c>
      <c r="F453" s="274" t="s">
        <v>51</v>
      </c>
      <c r="G453" s="274" t="s">
        <v>51</v>
      </c>
      <c r="H453" s="220">
        <f t="shared" si="74"/>
        <v>550000</v>
      </c>
      <c r="I453" s="215">
        <f t="shared" si="75"/>
        <v>500000</v>
      </c>
      <c r="J453" s="216">
        <f t="shared" si="76"/>
        <v>500000</v>
      </c>
      <c r="K453" s="217">
        <v>500000</v>
      </c>
      <c r="L453" s="216">
        <v>0</v>
      </c>
      <c r="M453" s="218">
        <v>0</v>
      </c>
      <c r="N453" s="217">
        <v>0</v>
      </c>
      <c r="O453" s="216">
        <f t="shared" si="77"/>
        <v>0</v>
      </c>
      <c r="P453" s="215">
        <v>0</v>
      </c>
      <c r="Q453" s="215">
        <v>0</v>
      </c>
      <c r="R453" s="215">
        <v>0</v>
      </c>
      <c r="S453" s="218">
        <v>0</v>
      </c>
      <c r="T453" s="216">
        <f t="shared" si="78"/>
        <v>0</v>
      </c>
      <c r="U453" s="242">
        <v>0</v>
      </c>
      <c r="V453" s="242">
        <v>0</v>
      </c>
      <c r="W453" s="242">
        <v>0</v>
      </c>
      <c r="X453" s="242">
        <v>0</v>
      </c>
      <c r="Y453" s="219">
        <f t="shared" si="79"/>
        <v>0</v>
      </c>
      <c r="Z453" s="219">
        <v>0</v>
      </c>
      <c r="AA453" s="219">
        <v>0</v>
      </c>
      <c r="AB453" s="219">
        <v>0</v>
      </c>
      <c r="AC453" s="219">
        <v>0</v>
      </c>
      <c r="AD453" s="220">
        <v>0</v>
      </c>
      <c r="AE453" s="219">
        <v>0</v>
      </c>
      <c r="AF453" s="218">
        <v>50000</v>
      </c>
      <c r="AG453" s="220">
        <f t="shared" si="80"/>
        <v>550000</v>
      </c>
      <c r="AH453" s="215">
        <f t="shared" si="81"/>
        <v>500000</v>
      </c>
      <c r="AI453" s="219">
        <f t="shared" si="82"/>
        <v>500000</v>
      </c>
      <c r="AJ453" s="218">
        <v>500000</v>
      </c>
      <c r="AK453" s="218">
        <v>0</v>
      </c>
      <c r="AL453" s="218">
        <v>0</v>
      </c>
      <c r="AM453" s="218">
        <v>0</v>
      </c>
      <c r="AN453" s="219">
        <f t="shared" si="83"/>
        <v>0</v>
      </c>
      <c r="AO453" s="218">
        <v>0</v>
      </c>
      <c r="AP453" s="218">
        <v>0</v>
      </c>
      <c r="AQ453" s="218">
        <v>0</v>
      </c>
      <c r="AR453" s="218">
        <v>0</v>
      </c>
      <c r="AS453" s="219">
        <f t="shared" si="84"/>
        <v>0</v>
      </c>
      <c r="AT453" s="242">
        <v>0</v>
      </c>
      <c r="AU453" s="242">
        <v>0</v>
      </c>
      <c r="AV453" s="242">
        <v>0</v>
      </c>
      <c r="AW453" s="242">
        <v>0</v>
      </c>
      <c r="AX453" s="219">
        <f t="shared" si="85"/>
        <v>0</v>
      </c>
      <c r="AY453" s="219">
        <v>0</v>
      </c>
      <c r="AZ453" s="219">
        <v>0</v>
      </c>
      <c r="BA453" s="219">
        <v>0</v>
      </c>
      <c r="BB453" s="219">
        <v>0</v>
      </c>
      <c r="BC453" s="278">
        <v>0</v>
      </c>
      <c r="BD453" s="219">
        <v>0</v>
      </c>
      <c r="BE453" s="218">
        <v>50000</v>
      </c>
    </row>
    <row r="454" ht="20.1" customHeight="1" spans="1:57">
      <c r="A454" s="280">
        <v>447</v>
      </c>
      <c r="B454" s="275" t="s">
        <v>48</v>
      </c>
      <c r="C454" s="272" t="s">
        <v>49</v>
      </c>
      <c r="D454" s="273">
        <v>2013</v>
      </c>
      <c r="E454" s="273" t="s">
        <v>512</v>
      </c>
      <c r="F454" s="274" t="s">
        <v>51</v>
      </c>
      <c r="G454" s="274" t="s">
        <v>51</v>
      </c>
      <c r="H454" s="220">
        <f t="shared" si="74"/>
        <v>750000</v>
      </c>
      <c r="I454" s="215">
        <f t="shared" si="75"/>
        <v>700000</v>
      </c>
      <c r="J454" s="216">
        <f t="shared" si="76"/>
        <v>700000</v>
      </c>
      <c r="K454" s="217">
        <v>700000</v>
      </c>
      <c r="L454" s="216">
        <v>0</v>
      </c>
      <c r="M454" s="218">
        <v>0</v>
      </c>
      <c r="N454" s="217">
        <v>0</v>
      </c>
      <c r="O454" s="216">
        <f t="shared" si="77"/>
        <v>0</v>
      </c>
      <c r="P454" s="215">
        <v>0</v>
      </c>
      <c r="Q454" s="215">
        <v>0</v>
      </c>
      <c r="R454" s="215">
        <v>0</v>
      </c>
      <c r="S454" s="218">
        <v>0</v>
      </c>
      <c r="T454" s="216">
        <f t="shared" si="78"/>
        <v>0</v>
      </c>
      <c r="U454" s="242">
        <v>0</v>
      </c>
      <c r="V454" s="242">
        <v>0</v>
      </c>
      <c r="W454" s="242">
        <v>0</v>
      </c>
      <c r="X454" s="242">
        <v>0</v>
      </c>
      <c r="Y454" s="219">
        <f t="shared" si="79"/>
        <v>0</v>
      </c>
      <c r="Z454" s="219">
        <v>0</v>
      </c>
      <c r="AA454" s="219">
        <v>0</v>
      </c>
      <c r="AB454" s="219">
        <v>0</v>
      </c>
      <c r="AC454" s="219">
        <v>0</v>
      </c>
      <c r="AD454" s="220">
        <v>0</v>
      </c>
      <c r="AE454" s="219">
        <v>0</v>
      </c>
      <c r="AF454" s="218">
        <v>50000</v>
      </c>
      <c r="AG454" s="220">
        <f t="shared" si="80"/>
        <v>750000</v>
      </c>
      <c r="AH454" s="215">
        <f t="shared" si="81"/>
        <v>700000</v>
      </c>
      <c r="AI454" s="219">
        <f t="shared" si="82"/>
        <v>700000</v>
      </c>
      <c r="AJ454" s="218">
        <v>700000</v>
      </c>
      <c r="AK454" s="218">
        <v>0</v>
      </c>
      <c r="AL454" s="218">
        <v>0</v>
      </c>
      <c r="AM454" s="218">
        <v>0</v>
      </c>
      <c r="AN454" s="219">
        <f t="shared" si="83"/>
        <v>0</v>
      </c>
      <c r="AO454" s="218">
        <v>0</v>
      </c>
      <c r="AP454" s="218">
        <v>0</v>
      </c>
      <c r="AQ454" s="218">
        <v>0</v>
      </c>
      <c r="AR454" s="218">
        <v>0</v>
      </c>
      <c r="AS454" s="219">
        <f t="shared" si="84"/>
        <v>0</v>
      </c>
      <c r="AT454" s="242">
        <v>0</v>
      </c>
      <c r="AU454" s="242">
        <v>0</v>
      </c>
      <c r="AV454" s="242">
        <v>0</v>
      </c>
      <c r="AW454" s="242">
        <v>0</v>
      </c>
      <c r="AX454" s="219">
        <f t="shared" si="85"/>
        <v>0</v>
      </c>
      <c r="AY454" s="219">
        <v>0</v>
      </c>
      <c r="AZ454" s="219">
        <v>0</v>
      </c>
      <c r="BA454" s="219">
        <v>0</v>
      </c>
      <c r="BB454" s="219">
        <v>0</v>
      </c>
      <c r="BC454" s="278">
        <v>0</v>
      </c>
      <c r="BD454" s="219">
        <v>0</v>
      </c>
      <c r="BE454" s="218">
        <v>50000</v>
      </c>
    </row>
    <row r="455" ht="20.1" customHeight="1" spans="1:57">
      <c r="A455" s="280">
        <v>448</v>
      </c>
      <c r="B455" s="275" t="s">
        <v>48</v>
      </c>
      <c r="C455" s="272" t="s">
        <v>49</v>
      </c>
      <c r="D455" s="273">
        <v>2013</v>
      </c>
      <c r="E455" s="273" t="s">
        <v>513</v>
      </c>
      <c r="F455" s="274" t="s">
        <v>51</v>
      </c>
      <c r="G455" s="274" t="s">
        <v>51</v>
      </c>
      <c r="H455" s="220">
        <f t="shared" si="74"/>
        <v>550000</v>
      </c>
      <c r="I455" s="215">
        <f t="shared" si="75"/>
        <v>500000</v>
      </c>
      <c r="J455" s="216">
        <f t="shared" si="76"/>
        <v>500000</v>
      </c>
      <c r="K455" s="217">
        <v>500000</v>
      </c>
      <c r="L455" s="216">
        <v>0</v>
      </c>
      <c r="M455" s="218">
        <v>0</v>
      </c>
      <c r="N455" s="217">
        <v>0</v>
      </c>
      <c r="O455" s="216">
        <f t="shared" si="77"/>
        <v>0</v>
      </c>
      <c r="P455" s="215">
        <v>0</v>
      </c>
      <c r="Q455" s="215">
        <v>0</v>
      </c>
      <c r="R455" s="215">
        <v>0</v>
      </c>
      <c r="S455" s="218">
        <v>0</v>
      </c>
      <c r="T455" s="216">
        <f t="shared" si="78"/>
        <v>0</v>
      </c>
      <c r="U455" s="242">
        <v>0</v>
      </c>
      <c r="V455" s="242">
        <v>0</v>
      </c>
      <c r="W455" s="242">
        <v>0</v>
      </c>
      <c r="X455" s="242">
        <v>0</v>
      </c>
      <c r="Y455" s="219">
        <f t="shared" si="79"/>
        <v>0</v>
      </c>
      <c r="Z455" s="219">
        <v>0</v>
      </c>
      <c r="AA455" s="219">
        <v>0</v>
      </c>
      <c r="AB455" s="219">
        <v>0</v>
      </c>
      <c r="AC455" s="219">
        <v>0</v>
      </c>
      <c r="AD455" s="220">
        <v>0</v>
      </c>
      <c r="AE455" s="219">
        <v>0</v>
      </c>
      <c r="AF455" s="218">
        <v>50000</v>
      </c>
      <c r="AG455" s="220">
        <f t="shared" si="80"/>
        <v>500000</v>
      </c>
      <c r="AH455" s="215">
        <f t="shared" si="81"/>
        <v>500000</v>
      </c>
      <c r="AI455" s="219">
        <f t="shared" si="82"/>
        <v>500000</v>
      </c>
      <c r="AJ455" s="218">
        <v>500000</v>
      </c>
      <c r="AK455" s="218">
        <v>0</v>
      </c>
      <c r="AL455" s="218">
        <v>0</v>
      </c>
      <c r="AM455" s="218">
        <v>0</v>
      </c>
      <c r="AN455" s="219">
        <f t="shared" si="83"/>
        <v>0</v>
      </c>
      <c r="AO455" s="218">
        <v>0</v>
      </c>
      <c r="AP455" s="218">
        <v>0</v>
      </c>
      <c r="AQ455" s="218">
        <v>0</v>
      </c>
      <c r="AR455" s="218">
        <v>0</v>
      </c>
      <c r="AS455" s="219">
        <f t="shared" si="84"/>
        <v>0</v>
      </c>
      <c r="AT455" s="242">
        <v>0</v>
      </c>
      <c r="AU455" s="242">
        <v>0</v>
      </c>
      <c r="AV455" s="242">
        <v>0</v>
      </c>
      <c r="AW455" s="242">
        <v>0</v>
      </c>
      <c r="AX455" s="219">
        <f t="shared" si="85"/>
        <v>0</v>
      </c>
      <c r="AY455" s="219">
        <v>0</v>
      </c>
      <c r="AZ455" s="219">
        <v>0</v>
      </c>
      <c r="BA455" s="219">
        <v>0</v>
      </c>
      <c r="BB455" s="219">
        <v>0</v>
      </c>
      <c r="BC455" s="278">
        <v>0</v>
      </c>
      <c r="BD455" s="219">
        <v>0</v>
      </c>
      <c r="BE455" s="218">
        <v>0</v>
      </c>
    </row>
    <row r="456" ht="20.1" customHeight="1" spans="1:57">
      <c r="A456" s="280">
        <v>449</v>
      </c>
      <c r="B456" s="275" t="s">
        <v>48</v>
      </c>
      <c r="C456" s="272" t="s">
        <v>49</v>
      </c>
      <c r="D456" s="273">
        <v>2013</v>
      </c>
      <c r="E456" s="273" t="s">
        <v>514</v>
      </c>
      <c r="F456" s="274" t="s">
        <v>51</v>
      </c>
      <c r="G456" s="274" t="s">
        <v>51</v>
      </c>
      <c r="H456" s="220">
        <f t="shared" ref="H456:H519" si="86">I456+AF456</f>
        <v>520000</v>
      </c>
      <c r="I456" s="215">
        <f t="shared" ref="I456:I519" si="87">J456+O456+T456+Y456+AC456+AD456+AE456</f>
        <v>480000</v>
      </c>
      <c r="J456" s="216">
        <f t="shared" ref="J456:J519" si="88">K456+L456+M456+N456</f>
        <v>480000</v>
      </c>
      <c r="K456" s="217">
        <v>480000</v>
      </c>
      <c r="L456" s="216">
        <v>0</v>
      </c>
      <c r="M456" s="218">
        <v>0</v>
      </c>
      <c r="N456" s="217">
        <v>0</v>
      </c>
      <c r="O456" s="216">
        <f t="shared" ref="O456:O519" si="89">P456+Q456+R456+S456</f>
        <v>0</v>
      </c>
      <c r="P456" s="215">
        <v>0</v>
      </c>
      <c r="Q456" s="215">
        <v>0</v>
      </c>
      <c r="R456" s="215">
        <v>0</v>
      </c>
      <c r="S456" s="218">
        <v>0</v>
      </c>
      <c r="T456" s="216">
        <f t="shared" ref="T456:T519" si="90">U456+V456+W456+X456</f>
        <v>0</v>
      </c>
      <c r="U456" s="242">
        <v>0</v>
      </c>
      <c r="V456" s="242">
        <v>0</v>
      </c>
      <c r="W456" s="242">
        <v>0</v>
      </c>
      <c r="X456" s="242">
        <v>0</v>
      </c>
      <c r="Y456" s="219">
        <f t="shared" ref="Y456:Y519" si="91">Z456+AA456+AB456</f>
        <v>0</v>
      </c>
      <c r="Z456" s="219">
        <v>0</v>
      </c>
      <c r="AA456" s="219">
        <v>0</v>
      </c>
      <c r="AB456" s="219">
        <v>0</v>
      </c>
      <c r="AC456" s="219">
        <v>0</v>
      </c>
      <c r="AD456" s="220">
        <v>0</v>
      </c>
      <c r="AE456" s="219">
        <v>0</v>
      </c>
      <c r="AF456" s="218">
        <v>40000</v>
      </c>
      <c r="AG456" s="220">
        <f t="shared" ref="AG456:AG519" si="92">AH456+BE456</f>
        <v>520000</v>
      </c>
      <c r="AH456" s="215">
        <f t="shared" ref="AH456:AH519" si="93">AI456+AN456+AS456+AX456+BB456+BC456+BD456</f>
        <v>480000</v>
      </c>
      <c r="AI456" s="219">
        <f t="shared" ref="AI456:AI519" si="94">AJ456+AK456+AL456+AM456</f>
        <v>480000</v>
      </c>
      <c r="AJ456" s="218">
        <v>480000</v>
      </c>
      <c r="AK456" s="218">
        <v>0</v>
      </c>
      <c r="AL456" s="218">
        <v>0</v>
      </c>
      <c r="AM456" s="218">
        <v>0</v>
      </c>
      <c r="AN456" s="219">
        <f t="shared" ref="AN456:AN519" si="95">AO456+AP456+AQ456+AR456</f>
        <v>0</v>
      </c>
      <c r="AO456" s="218">
        <v>0</v>
      </c>
      <c r="AP456" s="218">
        <v>0</v>
      </c>
      <c r="AQ456" s="218">
        <v>0</v>
      </c>
      <c r="AR456" s="218">
        <v>0</v>
      </c>
      <c r="AS456" s="219">
        <f t="shared" ref="AS456:AS519" si="96">AT456+AU456+AV456+AW456</f>
        <v>0</v>
      </c>
      <c r="AT456" s="242">
        <v>0</v>
      </c>
      <c r="AU456" s="242">
        <v>0</v>
      </c>
      <c r="AV456" s="242">
        <v>0</v>
      </c>
      <c r="AW456" s="242">
        <v>0</v>
      </c>
      <c r="AX456" s="219">
        <f t="shared" ref="AX456:AX519" si="97">AY456+AZ456+BA456</f>
        <v>0</v>
      </c>
      <c r="AY456" s="219">
        <v>0</v>
      </c>
      <c r="AZ456" s="219">
        <v>0</v>
      </c>
      <c r="BA456" s="219">
        <v>0</v>
      </c>
      <c r="BB456" s="219">
        <v>0</v>
      </c>
      <c r="BC456" s="278">
        <v>0</v>
      </c>
      <c r="BD456" s="219">
        <v>0</v>
      </c>
      <c r="BE456" s="218">
        <v>40000</v>
      </c>
    </row>
    <row r="457" ht="20.1" customHeight="1" spans="1:57">
      <c r="A457" s="280">
        <v>450</v>
      </c>
      <c r="B457" s="275" t="s">
        <v>48</v>
      </c>
      <c r="C457" s="272" t="s">
        <v>49</v>
      </c>
      <c r="D457" s="273">
        <v>2013</v>
      </c>
      <c r="E457" s="273" t="s">
        <v>515</v>
      </c>
      <c r="F457" s="274" t="s">
        <v>52</v>
      </c>
      <c r="G457" s="274" t="s">
        <v>52</v>
      </c>
      <c r="H457" s="220">
        <f t="shared" si="86"/>
        <v>450000</v>
      </c>
      <c r="I457" s="215">
        <f t="shared" si="87"/>
        <v>400000</v>
      </c>
      <c r="J457" s="216">
        <f t="shared" si="88"/>
        <v>400000</v>
      </c>
      <c r="K457" s="217">
        <v>400000</v>
      </c>
      <c r="L457" s="216">
        <v>0</v>
      </c>
      <c r="M457" s="218">
        <v>0</v>
      </c>
      <c r="N457" s="217">
        <v>0</v>
      </c>
      <c r="O457" s="216">
        <f t="shared" si="89"/>
        <v>0</v>
      </c>
      <c r="P457" s="215">
        <v>0</v>
      </c>
      <c r="Q457" s="215">
        <v>0</v>
      </c>
      <c r="R457" s="215">
        <v>0</v>
      </c>
      <c r="S457" s="218">
        <v>0</v>
      </c>
      <c r="T457" s="216">
        <f t="shared" si="90"/>
        <v>0</v>
      </c>
      <c r="U457" s="242">
        <v>0</v>
      </c>
      <c r="V457" s="242">
        <v>0</v>
      </c>
      <c r="W457" s="242">
        <v>0</v>
      </c>
      <c r="X457" s="242">
        <v>0</v>
      </c>
      <c r="Y457" s="219">
        <f t="shared" si="91"/>
        <v>0</v>
      </c>
      <c r="Z457" s="219">
        <v>0</v>
      </c>
      <c r="AA457" s="219">
        <v>0</v>
      </c>
      <c r="AB457" s="219">
        <v>0</v>
      </c>
      <c r="AC457" s="219">
        <v>0</v>
      </c>
      <c r="AD457" s="220">
        <v>0</v>
      </c>
      <c r="AE457" s="219">
        <v>0</v>
      </c>
      <c r="AF457" s="218">
        <v>50000</v>
      </c>
      <c r="AG457" s="220">
        <f t="shared" si="92"/>
        <v>400000</v>
      </c>
      <c r="AH457" s="215">
        <f t="shared" si="93"/>
        <v>400000</v>
      </c>
      <c r="AI457" s="219">
        <f t="shared" si="94"/>
        <v>400000</v>
      </c>
      <c r="AJ457" s="218">
        <v>400000</v>
      </c>
      <c r="AK457" s="218">
        <v>0</v>
      </c>
      <c r="AL457" s="218">
        <v>0</v>
      </c>
      <c r="AM457" s="218">
        <v>0</v>
      </c>
      <c r="AN457" s="219">
        <f t="shared" si="95"/>
        <v>0</v>
      </c>
      <c r="AO457" s="218">
        <v>0</v>
      </c>
      <c r="AP457" s="218">
        <v>0</v>
      </c>
      <c r="AQ457" s="218">
        <v>0</v>
      </c>
      <c r="AR457" s="218">
        <v>0</v>
      </c>
      <c r="AS457" s="219">
        <f t="shared" si="96"/>
        <v>0</v>
      </c>
      <c r="AT457" s="242">
        <v>0</v>
      </c>
      <c r="AU457" s="242">
        <v>0</v>
      </c>
      <c r="AV457" s="242">
        <v>0</v>
      </c>
      <c r="AW457" s="242">
        <v>0</v>
      </c>
      <c r="AX457" s="219">
        <f t="shared" si="97"/>
        <v>0</v>
      </c>
      <c r="AY457" s="219">
        <v>0</v>
      </c>
      <c r="AZ457" s="219">
        <v>0</v>
      </c>
      <c r="BA457" s="219">
        <v>0</v>
      </c>
      <c r="BB457" s="219">
        <v>0</v>
      </c>
      <c r="BC457" s="278">
        <v>0</v>
      </c>
      <c r="BD457" s="219">
        <v>0</v>
      </c>
      <c r="BE457" s="218">
        <v>0</v>
      </c>
    </row>
    <row r="458" ht="20.1" customHeight="1" spans="1:57">
      <c r="A458" s="280">
        <v>451</v>
      </c>
      <c r="B458" s="275" t="s">
        <v>48</v>
      </c>
      <c r="C458" s="272" t="s">
        <v>49</v>
      </c>
      <c r="D458" s="273">
        <v>2013</v>
      </c>
      <c r="E458" s="273" t="s">
        <v>516</v>
      </c>
      <c r="F458" s="274" t="s">
        <v>51</v>
      </c>
      <c r="G458" s="274" t="s">
        <v>51</v>
      </c>
      <c r="H458" s="220">
        <f t="shared" si="86"/>
        <v>600000</v>
      </c>
      <c r="I458" s="215">
        <f t="shared" si="87"/>
        <v>500000</v>
      </c>
      <c r="J458" s="216">
        <f t="shared" si="88"/>
        <v>500000</v>
      </c>
      <c r="K458" s="217">
        <v>500000</v>
      </c>
      <c r="L458" s="216">
        <v>0</v>
      </c>
      <c r="M458" s="218">
        <v>0</v>
      </c>
      <c r="N458" s="217">
        <v>0</v>
      </c>
      <c r="O458" s="216">
        <f t="shared" si="89"/>
        <v>0</v>
      </c>
      <c r="P458" s="215">
        <v>0</v>
      </c>
      <c r="Q458" s="215">
        <v>0</v>
      </c>
      <c r="R458" s="215">
        <v>0</v>
      </c>
      <c r="S458" s="218">
        <v>0</v>
      </c>
      <c r="T458" s="216">
        <f t="shared" si="90"/>
        <v>0</v>
      </c>
      <c r="U458" s="242">
        <v>0</v>
      </c>
      <c r="V458" s="242">
        <v>0</v>
      </c>
      <c r="W458" s="242">
        <v>0</v>
      </c>
      <c r="X458" s="242">
        <v>0</v>
      </c>
      <c r="Y458" s="219">
        <f t="shared" si="91"/>
        <v>0</v>
      </c>
      <c r="Z458" s="219">
        <v>0</v>
      </c>
      <c r="AA458" s="219">
        <v>0</v>
      </c>
      <c r="AB458" s="219">
        <v>0</v>
      </c>
      <c r="AC458" s="219">
        <v>0</v>
      </c>
      <c r="AD458" s="220">
        <v>0</v>
      </c>
      <c r="AE458" s="219">
        <v>0</v>
      </c>
      <c r="AF458" s="218">
        <v>100000</v>
      </c>
      <c r="AG458" s="220">
        <f t="shared" si="92"/>
        <v>600000</v>
      </c>
      <c r="AH458" s="215">
        <f t="shared" si="93"/>
        <v>500000</v>
      </c>
      <c r="AI458" s="219">
        <f t="shared" si="94"/>
        <v>500000</v>
      </c>
      <c r="AJ458" s="218">
        <v>500000</v>
      </c>
      <c r="AK458" s="218">
        <v>0</v>
      </c>
      <c r="AL458" s="218">
        <v>0</v>
      </c>
      <c r="AM458" s="218">
        <v>0</v>
      </c>
      <c r="AN458" s="219">
        <f t="shared" si="95"/>
        <v>0</v>
      </c>
      <c r="AO458" s="218">
        <v>0</v>
      </c>
      <c r="AP458" s="218">
        <v>0</v>
      </c>
      <c r="AQ458" s="218">
        <v>0</v>
      </c>
      <c r="AR458" s="218">
        <v>0</v>
      </c>
      <c r="AS458" s="219">
        <f t="shared" si="96"/>
        <v>0</v>
      </c>
      <c r="AT458" s="242">
        <v>0</v>
      </c>
      <c r="AU458" s="242">
        <v>0</v>
      </c>
      <c r="AV458" s="242">
        <v>0</v>
      </c>
      <c r="AW458" s="242">
        <v>0</v>
      </c>
      <c r="AX458" s="219">
        <f t="shared" si="97"/>
        <v>0</v>
      </c>
      <c r="AY458" s="219">
        <v>0</v>
      </c>
      <c r="AZ458" s="219">
        <v>0</v>
      </c>
      <c r="BA458" s="219">
        <v>0</v>
      </c>
      <c r="BB458" s="219">
        <v>0</v>
      </c>
      <c r="BC458" s="278">
        <v>0</v>
      </c>
      <c r="BD458" s="219">
        <v>0</v>
      </c>
      <c r="BE458" s="218">
        <v>100000</v>
      </c>
    </row>
    <row r="459" ht="20.1" customHeight="1" spans="1:57">
      <c r="A459" s="280">
        <v>452</v>
      </c>
      <c r="B459" s="275" t="s">
        <v>48</v>
      </c>
      <c r="C459" s="272" t="s">
        <v>49</v>
      </c>
      <c r="D459" s="273">
        <v>2013</v>
      </c>
      <c r="E459" s="273" t="s">
        <v>517</v>
      </c>
      <c r="F459" s="274" t="s">
        <v>51</v>
      </c>
      <c r="G459" s="274" t="s">
        <v>51</v>
      </c>
      <c r="H459" s="220">
        <f t="shared" si="86"/>
        <v>500000</v>
      </c>
      <c r="I459" s="215">
        <f t="shared" si="87"/>
        <v>450000</v>
      </c>
      <c r="J459" s="216">
        <f t="shared" si="88"/>
        <v>450000</v>
      </c>
      <c r="K459" s="217">
        <v>450000</v>
      </c>
      <c r="L459" s="216">
        <v>0</v>
      </c>
      <c r="M459" s="218">
        <v>0</v>
      </c>
      <c r="N459" s="217">
        <v>0</v>
      </c>
      <c r="O459" s="216">
        <f t="shared" si="89"/>
        <v>0</v>
      </c>
      <c r="P459" s="215">
        <v>0</v>
      </c>
      <c r="Q459" s="215">
        <v>0</v>
      </c>
      <c r="R459" s="215">
        <v>0</v>
      </c>
      <c r="S459" s="218">
        <v>0</v>
      </c>
      <c r="T459" s="216">
        <f t="shared" si="90"/>
        <v>0</v>
      </c>
      <c r="U459" s="242">
        <v>0</v>
      </c>
      <c r="V459" s="242">
        <v>0</v>
      </c>
      <c r="W459" s="242">
        <v>0</v>
      </c>
      <c r="X459" s="242">
        <v>0</v>
      </c>
      <c r="Y459" s="219">
        <f t="shared" si="91"/>
        <v>0</v>
      </c>
      <c r="Z459" s="219">
        <v>0</v>
      </c>
      <c r="AA459" s="219">
        <v>0</v>
      </c>
      <c r="AB459" s="219">
        <v>0</v>
      </c>
      <c r="AC459" s="219">
        <v>0</v>
      </c>
      <c r="AD459" s="220">
        <v>0</v>
      </c>
      <c r="AE459" s="219">
        <v>0</v>
      </c>
      <c r="AF459" s="218">
        <v>50000</v>
      </c>
      <c r="AG459" s="220">
        <f t="shared" si="92"/>
        <v>450000</v>
      </c>
      <c r="AH459" s="215">
        <f t="shared" si="93"/>
        <v>450000</v>
      </c>
      <c r="AI459" s="219">
        <f t="shared" si="94"/>
        <v>450000</v>
      </c>
      <c r="AJ459" s="218">
        <v>450000</v>
      </c>
      <c r="AK459" s="218">
        <v>0</v>
      </c>
      <c r="AL459" s="218">
        <v>0</v>
      </c>
      <c r="AM459" s="218">
        <v>0</v>
      </c>
      <c r="AN459" s="219">
        <f t="shared" si="95"/>
        <v>0</v>
      </c>
      <c r="AO459" s="218">
        <v>0</v>
      </c>
      <c r="AP459" s="218">
        <v>0</v>
      </c>
      <c r="AQ459" s="218">
        <v>0</v>
      </c>
      <c r="AR459" s="218">
        <v>0</v>
      </c>
      <c r="AS459" s="219">
        <f t="shared" si="96"/>
        <v>0</v>
      </c>
      <c r="AT459" s="242">
        <v>0</v>
      </c>
      <c r="AU459" s="242">
        <v>0</v>
      </c>
      <c r="AV459" s="242">
        <v>0</v>
      </c>
      <c r="AW459" s="242">
        <v>0</v>
      </c>
      <c r="AX459" s="219">
        <f t="shared" si="97"/>
        <v>0</v>
      </c>
      <c r="AY459" s="219">
        <v>0</v>
      </c>
      <c r="AZ459" s="219">
        <v>0</v>
      </c>
      <c r="BA459" s="219">
        <v>0</v>
      </c>
      <c r="BB459" s="219">
        <v>0</v>
      </c>
      <c r="BC459" s="278">
        <v>0</v>
      </c>
      <c r="BD459" s="219">
        <v>0</v>
      </c>
      <c r="BE459" s="218">
        <v>0</v>
      </c>
    </row>
    <row r="460" ht="20.1" customHeight="1" spans="1:57">
      <c r="A460" s="280">
        <v>453</v>
      </c>
      <c r="B460" s="275" t="s">
        <v>48</v>
      </c>
      <c r="C460" s="272" t="s">
        <v>49</v>
      </c>
      <c r="D460" s="273">
        <v>2013</v>
      </c>
      <c r="E460" s="273" t="s">
        <v>518</v>
      </c>
      <c r="F460" s="274" t="s">
        <v>51</v>
      </c>
      <c r="G460" s="274" t="s">
        <v>51</v>
      </c>
      <c r="H460" s="220">
        <f t="shared" si="86"/>
        <v>520000</v>
      </c>
      <c r="I460" s="215">
        <f t="shared" si="87"/>
        <v>480000</v>
      </c>
      <c r="J460" s="216">
        <f t="shared" si="88"/>
        <v>480000</v>
      </c>
      <c r="K460" s="217">
        <v>480000</v>
      </c>
      <c r="L460" s="216">
        <v>0</v>
      </c>
      <c r="M460" s="218">
        <v>0</v>
      </c>
      <c r="N460" s="217">
        <v>0</v>
      </c>
      <c r="O460" s="216">
        <f t="shared" si="89"/>
        <v>0</v>
      </c>
      <c r="P460" s="215">
        <v>0</v>
      </c>
      <c r="Q460" s="215">
        <v>0</v>
      </c>
      <c r="R460" s="215">
        <v>0</v>
      </c>
      <c r="S460" s="218">
        <v>0</v>
      </c>
      <c r="T460" s="216">
        <f t="shared" si="90"/>
        <v>0</v>
      </c>
      <c r="U460" s="242">
        <v>0</v>
      </c>
      <c r="V460" s="242">
        <v>0</v>
      </c>
      <c r="W460" s="242">
        <v>0</v>
      </c>
      <c r="X460" s="242">
        <v>0</v>
      </c>
      <c r="Y460" s="219">
        <f t="shared" si="91"/>
        <v>0</v>
      </c>
      <c r="Z460" s="219">
        <v>0</v>
      </c>
      <c r="AA460" s="219">
        <v>0</v>
      </c>
      <c r="AB460" s="219">
        <v>0</v>
      </c>
      <c r="AC460" s="219">
        <v>0</v>
      </c>
      <c r="AD460" s="220">
        <v>0</v>
      </c>
      <c r="AE460" s="219">
        <v>0</v>
      </c>
      <c r="AF460" s="218">
        <v>40000</v>
      </c>
      <c r="AG460" s="220">
        <f t="shared" si="92"/>
        <v>520000</v>
      </c>
      <c r="AH460" s="215">
        <f t="shared" si="93"/>
        <v>480000</v>
      </c>
      <c r="AI460" s="219">
        <f t="shared" si="94"/>
        <v>480000</v>
      </c>
      <c r="AJ460" s="218">
        <v>480000</v>
      </c>
      <c r="AK460" s="218">
        <v>0</v>
      </c>
      <c r="AL460" s="218">
        <v>0</v>
      </c>
      <c r="AM460" s="218">
        <v>0</v>
      </c>
      <c r="AN460" s="219">
        <f t="shared" si="95"/>
        <v>0</v>
      </c>
      <c r="AO460" s="218">
        <v>0</v>
      </c>
      <c r="AP460" s="218">
        <v>0</v>
      </c>
      <c r="AQ460" s="218">
        <v>0</v>
      </c>
      <c r="AR460" s="218">
        <v>0</v>
      </c>
      <c r="AS460" s="219">
        <f t="shared" si="96"/>
        <v>0</v>
      </c>
      <c r="AT460" s="242">
        <v>0</v>
      </c>
      <c r="AU460" s="242">
        <v>0</v>
      </c>
      <c r="AV460" s="242">
        <v>0</v>
      </c>
      <c r="AW460" s="242">
        <v>0</v>
      </c>
      <c r="AX460" s="219">
        <f t="shared" si="97"/>
        <v>0</v>
      </c>
      <c r="AY460" s="219">
        <v>0</v>
      </c>
      <c r="AZ460" s="219">
        <v>0</v>
      </c>
      <c r="BA460" s="219">
        <v>0</v>
      </c>
      <c r="BB460" s="219">
        <v>0</v>
      </c>
      <c r="BC460" s="278">
        <v>0</v>
      </c>
      <c r="BD460" s="219">
        <v>0</v>
      </c>
      <c r="BE460" s="218">
        <v>40000</v>
      </c>
    </row>
    <row r="461" ht="20.1" customHeight="1" spans="1:57">
      <c r="A461" s="280">
        <v>454</v>
      </c>
      <c r="B461" s="275" t="s">
        <v>48</v>
      </c>
      <c r="C461" s="272" t="s">
        <v>49</v>
      </c>
      <c r="D461" s="273">
        <v>2013</v>
      </c>
      <c r="E461" s="273" t="s">
        <v>519</v>
      </c>
      <c r="F461" s="274" t="s">
        <v>51</v>
      </c>
      <c r="G461" s="274" t="s">
        <v>52</v>
      </c>
      <c r="H461" s="220">
        <f t="shared" si="86"/>
        <v>550000</v>
      </c>
      <c r="I461" s="215">
        <f t="shared" si="87"/>
        <v>500000</v>
      </c>
      <c r="J461" s="216">
        <f t="shared" si="88"/>
        <v>500000</v>
      </c>
      <c r="K461" s="217">
        <v>500000</v>
      </c>
      <c r="L461" s="216">
        <v>0</v>
      </c>
      <c r="M461" s="218">
        <v>0</v>
      </c>
      <c r="N461" s="217">
        <v>0</v>
      </c>
      <c r="O461" s="216">
        <f t="shared" si="89"/>
        <v>0</v>
      </c>
      <c r="P461" s="215">
        <v>0</v>
      </c>
      <c r="Q461" s="215">
        <v>0</v>
      </c>
      <c r="R461" s="215">
        <v>0</v>
      </c>
      <c r="S461" s="218">
        <v>0</v>
      </c>
      <c r="T461" s="216">
        <f t="shared" si="90"/>
        <v>0</v>
      </c>
      <c r="U461" s="242">
        <v>0</v>
      </c>
      <c r="V461" s="242">
        <v>0</v>
      </c>
      <c r="W461" s="242">
        <v>0</v>
      </c>
      <c r="X461" s="242">
        <v>0</v>
      </c>
      <c r="Y461" s="219">
        <f t="shared" si="91"/>
        <v>0</v>
      </c>
      <c r="Z461" s="219">
        <v>0</v>
      </c>
      <c r="AA461" s="219">
        <v>0</v>
      </c>
      <c r="AB461" s="219">
        <v>0</v>
      </c>
      <c r="AC461" s="219">
        <v>0</v>
      </c>
      <c r="AD461" s="220">
        <v>0</v>
      </c>
      <c r="AE461" s="219">
        <v>0</v>
      </c>
      <c r="AF461" s="218">
        <v>50000</v>
      </c>
      <c r="AG461" s="220">
        <f t="shared" si="92"/>
        <v>500000</v>
      </c>
      <c r="AH461" s="215">
        <f t="shared" si="93"/>
        <v>500000</v>
      </c>
      <c r="AI461" s="219">
        <f t="shared" si="94"/>
        <v>500000</v>
      </c>
      <c r="AJ461" s="218">
        <v>500000</v>
      </c>
      <c r="AK461" s="218">
        <v>0</v>
      </c>
      <c r="AL461" s="218">
        <v>0</v>
      </c>
      <c r="AM461" s="218">
        <v>0</v>
      </c>
      <c r="AN461" s="219">
        <f t="shared" si="95"/>
        <v>0</v>
      </c>
      <c r="AO461" s="218">
        <v>0</v>
      </c>
      <c r="AP461" s="218">
        <v>0</v>
      </c>
      <c r="AQ461" s="218">
        <v>0</v>
      </c>
      <c r="AR461" s="218">
        <v>0</v>
      </c>
      <c r="AS461" s="219">
        <f t="shared" si="96"/>
        <v>0</v>
      </c>
      <c r="AT461" s="242">
        <v>0</v>
      </c>
      <c r="AU461" s="242">
        <v>0</v>
      </c>
      <c r="AV461" s="242">
        <v>0</v>
      </c>
      <c r="AW461" s="242">
        <v>0</v>
      </c>
      <c r="AX461" s="219">
        <f t="shared" si="97"/>
        <v>0</v>
      </c>
      <c r="AY461" s="219">
        <v>0</v>
      </c>
      <c r="AZ461" s="219">
        <v>0</v>
      </c>
      <c r="BA461" s="219">
        <v>0</v>
      </c>
      <c r="BB461" s="219">
        <v>0</v>
      </c>
      <c r="BC461" s="278">
        <v>0</v>
      </c>
      <c r="BD461" s="219">
        <v>0</v>
      </c>
      <c r="BE461" s="218">
        <v>0</v>
      </c>
    </row>
    <row r="462" ht="20.1" customHeight="1" spans="1:57">
      <c r="A462" s="280">
        <v>455</v>
      </c>
      <c r="B462" s="275" t="s">
        <v>48</v>
      </c>
      <c r="C462" s="272" t="s">
        <v>49</v>
      </c>
      <c r="D462" s="273">
        <v>2013</v>
      </c>
      <c r="E462" s="273" t="s">
        <v>520</v>
      </c>
      <c r="F462" s="274" t="s">
        <v>51</v>
      </c>
      <c r="G462" s="274" t="s">
        <v>51</v>
      </c>
      <c r="H462" s="220">
        <f t="shared" si="86"/>
        <v>470000</v>
      </c>
      <c r="I462" s="215">
        <f t="shared" si="87"/>
        <v>420000</v>
      </c>
      <c r="J462" s="216">
        <f t="shared" si="88"/>
        <v>420000</v>
      </c>
      <c r="K462" s="217">
        <v>420000</v>
      </c>
      <c r="L462" s="216">
        <v>0</v>
      </c>
      <c r="M462" s="218">
        <v>0</v>
      </c>
      <c r="N462" s="217">
        <v>0</v>
      </c>
      <c r="O462" s="216">
        <f t="shared" si="89"/>
        <v>0</v>
      </c>
      <c r="P462" s="215">
        <v>0</v>
      </c>
      <c r="Q462" s="215">
        <v>0</v>
      </c>
      <c r="R462" s="215">
        <v>0</v>
      </c>
      <c r="S462" s="218">
        <v>0</v>
      </c>
      <c r="T462" s="216">
        <f t="shared" si="90"/>
        <v>0</v>
      </c>
      <c r="U462" s="242">
        <v>0</v>
      </c>
      <c r="V462" s="242">
        <v>0</v>
      </c>
      <c r="W462" s="242">
        <v>0</v>
      </c>
      <c r="X462" s="242">
        <v>0</v>
      </c>
      <c r="Y462" s="219">
        <f t="shared" si="91"/>
        <v>0</v>
      </c>
      <c r="Z462" s="219">
        <v>0</v>
      </c>
      <c r="AA462" s="219">
        <v>0</v>
      </c>
      <c r="AB462" s="219">
        <v>0</v>
      </c>
      <c r="AC462" s="219">
        <v>0</v>
      </c>
      <c r="AD462" s="220">
        <v>0</v>
      </c>
      <c r="AE462" s="219">
        <v>0</v>
      </c>
      <c r="AF462" s="218">
        <v>50000</v>
      </c>
      <c r="AG462" s="220">
        <f t="shared" si="92"/>
        <v>470000</v>
      </c>
      <c r="AH462" s="215">
        <f t="shared" si="93"/>
        <v>420000</v>
      </c>
      <c r="AI462" s="219">
        <f t="shared" si="94"/>
        <v>420000</v>
      </c>
      <c r="AJ462" s="218">
        <v>420000</v>
      </c>
      <c r="AK462" s="218">
        <v>0</v>
      </c>
      <c r="AL462" s="218">
        <v>0</v>
      </c>
      <c r="AM462" s="218">
        <v>0</v>
      </c>
      <c r="AN462" s="219">
        <f t="shared" si="95"/>
        <v>0</v>
      </c>
      <c r="AO462" s="218">
        <v>0</v>
      </c>
      <c r="AP462" s="218">
        <v>0</v>
      </c>
      <c r="AQ462" s="218">
        <v>0</v>
      </c>
      <c r="AR462" s="218">
        <v>0</v>
      </c>
      <c r="AS462" s="219">
        <f t="shared" si="96"/>
        <v>0</v>
      </c>
      <c r="AT462" s="242">
        <v>0</v>
      </c>
      <c r="AU462" s="242">
        <v>0</v>
      </c>
      <c r="AV462" s="242">
        <v>0</v>
      </c>
      <c r="AW462" s="242">
        <v>0</v>
      </c>
      <c r="AX462" s="219">
        <f t="shared" si="97"/>
        <v>0</v>
      </c>
      <c r="AY462" s="219">
        <v>0</v>
      </c>
      <c r="AZ462" s="219">
        <v>0</v>
      </c>
      <c r="BA462" s="219">
        <v>0</v>
      </c>
      <c r="BB462" s="219">
        <v>0</v>
      </c>
      <c r="BC462" s="278">
        <v>0</v>
      </c>
      <c r="BD462" s="219">
        <v>0</v>
      </c>
      <c r="BE462" s="218">
        <v>50000</v>
      </c>
    </row>
    <row r="463" ht="20.1" customHeight="1" spans="1:57">
      <c r="A463" s="280">
        <v>456</v>
      </c>
      <c r="B463" s="275" t="s">
        <v>48</v>
      </c>
      <c r="C463" s="272" t="s">
        <v>49</v>
      </c>
      <c r="D463" s="273">
        <v>2013</v>
      </c>
      <c r="E463" s="273" t="s">
        <v>521</v>
      </c>
      <c r="F463" s="274" t="s">
        <v>51</v>
      </c>
      <c r="G463" s="274" t="s">
        <v>52</v>
      </c>
      <c r="H463" s="220">
        <f t="shared" si="86"/>
        <v>510000</v>
      </c>
      <c r="I463" s="215">
        <f t="shared" si="87"/>
        <v>500000</v>
      </c>
      <c r="J463" s="216">
        <f t="shared" si="88"/>
        <v>500000</v>
      </c>
      <c r="K463" s="217">
        <v>500000</v>
      </c>
      <c r="L463" s="216">
        <v>0</v>
      </c>
      <c r="M463" s="218">
        <v>0</v>
      </c>
      <c r="N463" s="217">
        <v>0</v>
      </c>
      <c r="O463" s="216">
        <f t="shared" si="89"/>
        <v>0</v>
      </c>
      <c r="P463" s="215">
        <v>0</v>
      </c>
      <c r="Q463" s="215">
        <v>0</v>
      </c>
      <c r="R463" s="215">
        <v>0</v>
      </c>
      <c r="S463" s="218">
        <v>0</v>
      </c>
      <c r="T463" s="216">
        <f t="shared" si="90"/>
        <v>0</v>
      </c>
      <c r="U463" s="242">
        <v>0</v>
      </c>
      <c r="V463" s="242">
        <v>0</v>
      </c>
      <c r="W463" s="242">
        <v>0</v>
      </c>
      <c r="X463" s="242">
        <v>0</v>
      </c>
      <c r="Y463" s="219">
        <f t="shared" si="91"/>
        <v>0</v>
      </c>
      <c r="Z463" s="219">
        <v>0</v>
      </c>
      <c r="AA463" s="219">
        <v>0</v>
      </c>
      <c r="AB463" s="219">
        <v>0</v>
      </c>
      <c r="AC463" s="219">
        <v>0</v>
      </c>
      <c r="AD463" s="220">
        <v>0</v>
      </c>
      <c r="AE463" s="219">
        <v>0</v>
      </c>
      <c r="AF463" s="218">
        <v>10000</v>
      </c>
      <c r="AG463" s="220">
        <f t="shared" si="92"/>
        <v>500000</v>
      </c>
      <c r="AH463" s="215">
        <f t="shared" si="93"/>
        <v>500000</v>
      </c>
      <c r="AI463" s="219">
        <f t="shared" si="94"/>
        <v>500000</v>
      </c>
      <c r="AJ463" s="218">
        <v>500000</v>
      </c>
      <c r="AK463" s="218">
        <v>0</v>
      </c>
      <c r="AL463" s="218">
        <v>0</v>
      </c>
      <c r="AM463" s="218">
        <v>0</v>
      </c>
      <c r="AN463" s="219">
        <f t="shared" si="95"/>
        <v>0</v>
      </c>
      <c r="AO463" s="218">
        <v>0</v>
      </c>
      <c r="AP463" s="218">
        <v>0</v>
      </c>
      <c r="AQ463" s="218">
        <v>0</v>
      </c>
      <c r="AR463" s="218">
        <v>0</v>
      </c>
      <c r="AS463" s="219">
        <f t="shared" si="96"/>
        <v>0</v>
      </c>
      <c r="AT463" s="242">
        <v>0</v>
      </c>
      <c r="AU463" s="242">
        <v>0</v>
      </c>
      <c r="AV463" s="242">
        <v>0</v>
      </c>
      <c r="AW463" s="242">
        <v>0</v>
      </c>
      <c r="AX463" s="219">
        <f t="shared" si="97"/>
        <v>0</v>
      </c>
      <c r="AY463" s="219">
        <v>0</v>
      </c>
      <c r="AZ463" s="219">
        <v>0</v>
      </c>
      <c r="BA463" s="219">
        <v>0</v>
      </c>
      <c r="BB463" s="219">
        <v>0</v>
      </c>
      <c r="BC463" s="278">
        <v>0</v>
      </c>
      <c r="BD463" s="219">
        <v>0</v>
      </c>
      <c r="BE463" s="218">
        <v>0</v>
      </c>
    </row>
    <row r="464" ht="20.1" customHeight="1" spans="1:57">
      <c r="A464" s="280">
        <v>457</v>
      </c>
      <c r="B464" s="275" t="s">
        <v>48</v>
      </c>
      <c r="C464" s="272" t="s">
        <v>49</v>
      </c>
      <c r="D464" s="273">
        <v>2014</v>
      </c>
      <c r="E464" s="273" t="s">
        <v>522</v>
      </c>
      <c r="F464" s="274" t="s">
        <v>51</v>
      </c>
      <c r="G464" s="274" t="s">
        <v>51</v>
      </c>
      <c r="H464" s="220">
        <f t="shared" si="86"/>
        <v>600000</v>
      </c>
      <c r="I464" s="215">
        <f t="shared" si="87"/>
        <v>580000</v>
      </c>
      <c r="J464" s="216">
        <f t="shared" si="88"/>
        <v>580000</v>
      </c>
      <c r="K464" s="217">
        <v>580000</v>
      </c>
      <c r="L464" s="216">
        <v>0</v>
      </c>
      <c r="M464" s="218">
        <v>0</v>
      </c>
      <c r="N464" s="217">
        <v>0</v>
      </c>
      <c r="O464" s="216">
        <f t="shared" si="89"/>
        <v>0</v>
      </c>
      <c r="P464" s="215">
        <v>0</v>
      </c>
      <c r="Q464" s="215">
        <v>0</v>
      </c>
      <c r="R464" s="215">
        <v>0</v>
      </c>
      <c r="S464" s="218">
        <v>0</v>
      </c>
      <c r="T464" s="216">
        <f t="shared" si="90"/>
        <v>0</v>
      </c>
      <c r="U464" s="242">
        <v>0</v>
      </c>
      <c r="V464" s="242">
        <v>0</v>
      </c>
      <c r="W464" s="242">
        <v>0</v>
      </c>
      <c r="X464" s="242">
        <v>0</v>
      </c>
      <c r="Y464" s="219">
        <f t="shared" si="91"/>
        <v>0</v>
      </c>
      <c r="Z464" s="219">
        <v>0</v>
      </c>
      <c r="AA464" s="219">
        <v>0</v>
      </c>
      <c r="AB464" s="219">
        <v>0</v>
      </c>
      <c r="AC464" s="219">
        <v>0</v>
      </c>
      <c r="AD464" s="220">
        <v>0</v>
      </c>
      <c r="AE464" s="219">
        <v>0</v>
      </c>
      <c r="AF464" s="218">
        <v>20000</v>
      </c>
      <c r="AG464" s="220">
        <f t="shared" si="92"/>
        <v>580000</v>
      </c>
      <c r="AH464" s="215">
        <f t="shared" si="93"/>
        <v>580000</v>
      </c>
      <c r="AI464" s="219">
        <f t="shared" si="94"/>
        <v>580000</v>
      </c>
      <c r="AJ464" s="218">
        <v>580000</v>
      </c>
      <c r="AK464" s="218">
        <v>0</v>
      </c>
      <c r="AL464" s="218">
        <v>0</v>
      </c>
      <c r="AM464" s="218">
        <v>0</v>
      </c>
      <c r="AN464" s="219">
        <f t="shared" si="95"/>
        <v>0</v>
      </c>
      <c r="AO464" s="218">
        <v>0</v>
      </c>
      <c r="AP464" s="218">
        <v>0</v>
      </c>
      <c r="AQ464" s="218">
        <v>0</v>
      </c>
      <c r="AR464" s="218">
        <v>0</v>
      </c>
      <c r="AS464" s="219">
        <f t="shared" si="96"/>
        <v>0</v>
      </c>
      <c r="AT464" s="242">
        <v>0</v>
      </c>
      <c r="AU464" s="242">
        <v>0</v>
      </c>
      <c r="AV464" s="242">
        <v>0</v>
      </c>
      <c r="AW464" s="242">
        <v>0</v>
      </c>
      <c r="AX464" s="219">
        <f t="shared" si="97"/>
        <v>0</v>
      </c>
      <c r="AY464" s="219">
        <v>0</v>
      </c>
      <c r="AZ464" s="219">
        <v>0</v>
      </c>
      <c r="BA464" s="219">
        <v>0</v>
      </c>
      <c r="BB464" s="219">
        <v>0</v>
      </c>
      <c r="BC464" s="278">
        <v>0</v>
      </c>
      <c r="BD464" s="219">
        <v>0</v>
      </c>
      <c r="BE464" s="218">
        <v>0</v>
      </c>
    </row>
    <row r="465" ht="20.1" customHeight="1" spans="1:57">
      <c r="A465" s="280">
        <v>458</v>
      </c>
      <c r="B465" s="275" t="s">
        <v>48</v>
      </c>
      <c r="C465" s="272" t="s">
        <v>49</v>
      </c>
      <c r="D465" s="273">
        <v>2014</v>
      </c>
      <c r="E465" s="273" t="s">
        <v>523</v>
      </c>
      <c r="F465" s="274" t="s">
        <v>51</v>
      </c>
      <c r="G465" s="274" t="s">
        <v>51</v>
      </c>
      <c r="H465" s="220">
        <f t="shared" si="86"/>
        <v>750000</v>
      </c>
      <c r="I465" s="215">
        <f t="shared" si="87"/>
        <v>700000</v>
      </c>
      <c r="J465" s="216">
        <f t="shared" si="88"/>
        <v>700000</v>
      </c>
      <c r="K465" s="217">
        <v>700000</v>
      </c>
      <c r="L465" s="216">
        <v>0</v>
      </c>
      <c r="M465" s="218">
        <v>0</v>
      </c>
      <c r="N465" s="217">
        <v>0</v>
      </c>
      <c r="O465" s="216">
        <f t="shared" si="89"/>
        <v>0</v>
      </c>
      <c r="P465" s="215">
        <v>0</v>
      </c>
      <c r="Q465" s="215">
        <v>0</v>
      </c>
      <c r="R465" s="215">
        <v>0</v>
      </c>
      <c r="S465" s="218">
        <v>0</v>
      </c>
      <c r="T465" s="216">
        <f t="shared" si="90"/>
        <v>0</v>
      </c>
      <c r="U465" s="242">
        <v>0</v>
      </c>
      <c r="V465" s="242">
        <v>0</v>
      </c>
      <c r="W465" s="242">
        <v>0</v>
      </c>
      <c r="X465" s="242">
        <v>0</v>
      </c>
      <c r="Y465" s="219">
        <f t="shared" si="91"/>
        <v>0</v>
      </c>
      <c r="Z465" s="219">
        <v>0</v>
      </c>
      <c r="AA465" s="219">
        <v>0</v>
      </c>
      <c r="AB465" s="219">
        <v>0</v>
      </c>
      <c r="AC465" s="219">
        <v>0</v>
      </c>
      <c r="AD465" s="220">
        <v>0</v>
      </c>
      <c r="AE465" s="219">
        <v>0</v>
      </c>
      <c r="AF465" s="218">
        <v>50000</v>
      </c>
      <c r="AG465" s="220">
        <f t="shared" si="92"/>
        <v>750000</v>
      </c>
      <c r="AH465" s="215">
        <f t="shared" si="93"/>
        <v>700000</v>
      </c>
      <c r="AI465" s="219">
        <f t="shared" si="94"/>
        <v>700000</v>
      </c>
      <c r="AJ465" s="218">
        <v>700000</v>
      </c>
      <c r="AK465" s="218">
        <v>0</v>
      </c>
      <c r="AL465" s="218">
        <v>0</v>
      </c>
      <c r="AM465" s="218">
        <v>0</v>
      </c>
      <c r="AN465" s="219">
        <f t="shared" si="95"/>
        <v>0</v>
      </c>
      <c r="AO465" s="218">
        <v>0</v>
      </c>
      <c r="AP465" s="218">
        <v>0</v>
      </c>
      <c r="AQ465" s="218">
        <v>0</v>
      </c>
      <c r="AR465" s="218">
        <v>0</v>
      </c>
      <c r="AS465" s="219">
        <f t="shared" si="96"/>
        <v>0</v>
      </c>
      <c r="AT465" s="242">
        <v>0</v>
      </c>
      <c r="AU465" s="242">
        <v>0</v>
      </c>
      <c r="AV465" s="242">
        <v>0</v>
      </c>
      <c r="AW465" s="242">
        <v>0</v>
      </c>
      <c r="AX465" s="219">
        <f t="shared" si="97"/>
        <v>0</v>
      </c>
      <c r="AY465" s="219">
        <v>0</v>
      </c>
      <c r="AZ465" s="219">
        <v>0</v>
      </c>
      <c r="BA465" s="219">
        <v>0</v>
      </c>
      <c r="BB465" s="219">
        <v>0</v>
      </c>
      <c r="BC465" s="278">
        <v>0</v>
      </c>
      <c r="BD465" s="219">
        <v>0</v>
      </c>
      <c r="BE465" s="218">
        <v>50000</v>
      </c>
    </row>
    <row r="466" ht="20.1" customHeight="1" spans="1:57">
      <c r="A466" s="280">
        <v>459</v>
      </c>
      <c r="B466" s="275" t="s">
        <v>48</v>
      </c>
      <c r="C466" s="272" t="s">
        <v>49</v>
      </c>
      <c r="D466" s="273">
        <v>2014</v>
      </c>
      <c r="E466" s="273" t="s">
        <v>524</v>
      </c>
      <c r="F466" s="274" t="s">
        <v>51</v>
      </c>
      <c r="G466" s="274" t="s">
        <v>51</v>
      </c>
      <c r="H466" s="220">
        <f t="shared" si="86"/>
        <v>310000</v>
      </c>
      <c r="I466" s="215">
        <f t="shared" si="87"/>
        <v>300000</v>
      </c>
      <c r="J466" s="216">
        <f t="shared" si="88"/>
        <v>300000</v>
      </c>
      <c r="K466" s="217">
        <v>300000</v>
      </c>
      <c r="L466" s="216">
        <v>0</v>
      </c>
      <c r="M466" s="218">
        <v>0</v>
      </c>
      <c r="N466" s="217">
        <v>0</v>
      </c>
      <c r="O466" s="216">
        <f t="shared" si="89"/>
        <v>0</v>
      </c>
      <c r="P466" s="215">
        <v>0</v>
      </c>
      <c r="Q466" s="215">
        <v>0</v>
      </c>
      <c r="R466" s="215">
        <v>0</v>
      </c>
      <c r="S466" s="218">
        <v>0</v>
      </c>
      <c r="T466" s="216">
        <f t="shared" si="90"/>
        <v>0</v>
      </c>
      <c r="U466" s="242">
        <v>0</v>
      </c>
      <c r="V466" s="242">
        <v>0</v>
      </c>
      <c r="W466" s="242">
        <v>0</v>
      </c>
      <c r="X466" s="242">
        <v>0</v>
      </c>
      <c r="Y466" s="219">
        <f t="shared" si="91"/>
        <v>0</v>
      </c>
      <c r="Z466" s="219">
        <v>0</v>
      </c>
      <c r="AA466" s="219">
        <v>0</v>
      </c>
      <c r="AB466" s="219">
        <v>0</v>
      </c>
      <c r="AC466" s="219">
        <v>0</v>
      </c>
      <c r="AD466" s="220">
        <v>0</v>
      </c>
      <c r="AE466" s="219">
        <v>0</v>
      </c>
      <c r="AF466" s="218">
        <v>10000</v>
      </c>
      <c r="AG466" s="220">
        <f t="shared" si="92"/>
        <v>310000</v>
      </c>
      <c r="AH466" s="215">
        <f t="shared" si="93"/>
        <v>300000</v>
      </c>
      <c r="AI466" s="219">
        <f t="shared" si="94"/>
        <v>300000</v>
      </c>
      <c r="AJ466" s="218">
        <v>300000</v>
      </c>
      <c r="AK466" s="218">
        <v>0</v>
      </c>
      <c r="AL466" s="218">
        <v>0</v>
      </c>
      <c r="AM466" s="218">
        <v>0</v>
      </c>
      <c r="AN466" s="219">
        <f t="shared" si="95"/>
        <v>0</v>
      </c>
      <c r="AO466" s="218">
        <v>0</v>
      </c>
      <c r="AP466" s="218">
        <v>0</v>
      </c>
      <c r="AQ466" s="218">
        <v>0</v>
      </c>
      <c r="AR466" s="218">
        <v>0</v>
      </c>
      <c r="AS466" s="219">
        <f t="shared" si="96"/>
        <v>0</v>
      </c>
      <c r="AT466" s="242">
        <v>0</v>
      </c>
      <c r="AU466" s="242">
        <v>0</v>
      </c>
      <c r="AV466" s="242">
        <v>0</v>
      </c>
      <c r="AW466" s="242">
        <v>0</v>
      </c>
      <c r="AX466" s="219">
        <f t="shared" si="97"/>
        <v>0</v>
      </c>
      <c r="AY466" s="219">
        <v>0</v>
      </c>
      <c r="AZ466" s="219">
        <v>0</v>
      </c>
      <c r="BA466" s="219">
        <v>0</v>
      </c>
      <c r="BB466" s="219">
        <v>0</v>
      </c>
      <c r="BC466" s="278">
        <v>0</v>
      </c>
      <c r="BD466" s="219">
        <v>0</v>
      </c>
      <c r="BE466" s="218">
        <v>10000</v>
      </c>
    </row>
    <row r="467" ht="20.1" customHeight="1" spans="1:57">
      <c r="A467" s="280">
        <v>460</v>
      </c>
      <c r="B467" s="275" t="s">
        <v>48</v>
      </c>
      <c r="C467" s="272" t="s">
        <v>49</v>
      </c>
      <c r="D467" s="273">
        <v>2014</v>
      </c>
      <c r="E467" s="273" t="s">
        <v>525</v>
      </c>
      <c r="F467" s="274" t="s">
        <v>51</v>
      </c>
      <c r="G467" s="274" t="s">
        <v>51</v>
      </c>
      <c r="H467" s="220">
        <f t="shared" si="86"/>
        <v>420000</v>
      </c>
      <c r="I467" s="215">
        <f t="shared" si="87"/>
        <v>410000</v>
      </c>
      <c r="J467" s="216">
        <f t="shared" si="88"/>
        <v>410000</v>
      </c>
      <c r="K467" s="217">
        <v>410000</v>
      </c>
      <c r="L467" s="216">
        <v>0</v>
      </c>
      <c r="M467" s="218">
        <v>0</v>
      </c>
      <c r="N467" s="217">
        <v>0</v>
      </c>
      <c r="O467" s="216">
        <f t="shared" si="89"/>
        <v>0</v>
      </c>
      <c r="P467" s="215">
        <v>0</v>
      </c>
      <c r="Q467" s="215">
        <v>0</v>
      </c>
      <c r="R467" s="215">
        <v>0</v>
      </c>
      <c r="S467" s="218">
        <v>0</v>
      </c>
      <c r="T467" s="216">
        <f t="shared" si="90"/>
        <v>0</v>
      </c>
      <c r="U467" s="242">
        <v>0</v>
      </c>
      <c r="V467" s="242">
        <v>0</v>
      </c>
      <c r="W467" s="242">
        <v>0</v>
      </c>
      <c r="X467" s="242">
        <v>0</v>
      </c>
      <c r="Y467" s="219">
        <f t="shared" si="91"/>
        <v>0</v>
      </c>
      <c r="Z467" s="219">
        <v>0</v>
      </c>
      <c r="AA467" s="219">
        <v>0</v>
      </c>
      <c r="AB467" s="219">
        <v>0</v>
      </c>
      <c r="AC467" s="219">
        <v>0</v>
      </c>
      <c r="AD467" s="220">
        <v>0</v>
      </c>
      <c r="AE467" s="219">
        <v>0</v>
      </c>
      <c r="AF467" s="218">
        <v>10000</v>
      </c>
      <c r="AG467" s="220">
        <f t="shared" si="92"/>
        <v>410000</v>
      </c>
      <c r="AH467" s="215">
        <f t="shared" si="93"/>
        <v>410000</v>
      </c>
      <c r="AI467" s="219">
        <f t="shared" si="94"/>
        <v>410000</v>
      </c>
      <c r="AJ467" s="218">
        <v>410000</v>
      </c>
      <c r="AK467" s="218">
        <v>0</v>
      </c>
      <c r="AL467" s="218">
        <v>0</v>
      </c>
      <c r="AM467" s="218">
        <v>0</v>
      </c>
      <c r="AN467" s="219">
        <f t="shared" si="95"/>
        <v>0</v>
      </c>
      <c r="AO467" s="218">
        <v>0</v>
      </c>
      <c r="AP467" s="218">
        <v>0</v>
      </c>
      <c r="AQ467" s="218">
        <v>0</v>
      </c>
      <c r="AR467" s="218">
        <v>0</v>
      </c>
      <c r="AS467" s="219">
        <f t="shared" si="96"/>
        <v>0</v>
      </c>
      <c r="AT467" s="242">
        <v>0</v>
      </c>
      <c r="AU467" s="242">
        <v>0</v>
      </c>
      <c r="AV467" s="242">
        <v>0</v>
      </c>
      <c r="AW467" s="242">
        <v>0</v>
      </c>
      <c r="AX467" s="219">
        <f t="shared" si="97"/>
        <v>0</v>
      </c>
      <c r="AY467" s="219">
        <v>0</v>
      </c>
      <c r="AZ467" s="219">
        <v>0</v>
      </c>
      <c r="BA467" s="219">
        <v>0</v>
      </c>
      <c r="BB467" s="219">
        <v>0</v>
      </c>
      <c r="BC467" s="278">
        <v>0</v>
      </c>
      <c r="BD467" s="219">
        <v>0</v>
      </c>
      <c r="BE467" s="218">
        <v>0</v>
      </c>
    </row>
    <row r="468" ht="20.1" customHeight="1" spans="1:57">
      <c r="A468" s="280">
        <v>461</v>
      </c>
      <c r="B468" s="275" t="s">
        <v>48</v>
      </c>
      <c r="C468" s="272" t="s">
        <v>49</v>
      </c>
      <c r="D468" s="273">
        <v>2014</v>
      </c>
      <c r="E468" s="273" t="s">
        <v>526</v>
      </c>
      <c r="F468" s="274" t="s">
        <v>51</v>
      </c>
      <c r="G468" s="274" t="s">
        <v>51</v>
      </c>
      <c r="H468" s="220">
        <f t="shared" si="86"/>
        <v>410000</v>
      </c>
      <c r="I468" s="215">
        <f t="shared" si="87"/>
        <v>400000</v>
      </c>
      <c r="J468" s="216">
        <f t="shared" si="88"/>
        <v>400000</v>
      </c>
      <c r="K468" s="217">
        <v>400000</v>
      </c>
      <c r="L468" s="216">
        <v>0</v>
      </c>
      <c r="M468" s="218">
        <v>0</v>
      </c>
      <c r="N468" s="217">
        <v>0</v>
      </c>
      <c r="O468" s="216">
        <f t="shared" si="89"/>
        <v>0</v>
      </c>
      <c r="P468" s="215">
        <v>0</v>
      </c>
      <c r="Q468" s="215">
        <v>0</v>
      </c>
      <c r="R468" s="215">
        <v>0</v>
      </c>
      <c r="S468" s="218">
        <v>0</v>
      </c>
      <c r="T468" s="216">
        <f t="shared" si="90"/>
        <v>0</v>
      </c>
      <c r="U468" s="242">
        <v>0</v>
      </c>
      <c r="V468" s="242">
        <v>0</v>
      </c>
      <c r="W468" s="242">
        <v>0</v>
      </c>
      <c r="X468" s="242">
        <v>0</v>
      </c>
      <c r="Y468" s="219">
        <f t="shared" si="91"/>
        <v>0</v>
      </c>
      <c r="Z468" s="219">
        <v>0</v>
      </c>
      <c r="AA468" s="219">
        <v>0</v>
      </c>
      <c r="AB468" s="219">
        <v>0</v>
      </c>
      <c r="AC468" s="219">
        <v>0</v>
      </c>
      <c r="AD468" s="220">
        <v>0</v>
      </c>
      <c r="AE468" s="219">
        <v>0</v>
      </c>
      <c r="AF468" s="218">
        <v>10000</v>
      </c>
      <c r="AG468" s="220">
        <f t="shared" si="92"/>
        <v>400000</v>
      </c>
      <c r="AH468" s="215">
        <f t="shared" si="93"/>
        <v>400000</v>
      </c>
      <c r="AI468" s="219">
        <f t="shared" si="94"/>
        <v>400000</v>
      </c>
      <c r="AJ468" s="218">
        <v>400000</v>
      </c>
      <c r="AK468" s="218">
        <v>0</v>
      </c>
      <c r="AL468" s="218">
        <v>0</v>
      </c>
      <c r="AM468" s="218">
        <v>0</v>
      </c>
      <c r="AN468" s="219">
        <f t="shared" si="95"/>
        <v>0</v>
      </c>
      <c r="AO468" s="218">
        <v>0</v>
      </c>
      <c r="AP468" s="218">
        <v>0</v>
      </c>
      <c r="AQ468" s="218">
        <v>0</v>
      </c>
      <c r="AR468" s="218">
        <v>0</v>
      </c>
      <c r="AS468" s="219">
        <f t="shared" si="96"/>
        <v>0</v>
      </c>
      <c r="AT468" s="242">
        <v>0</v>
      </c>
      <c r="AU468" s="242">
        <v>0</v>
      </c>
      <c r="AV468" s="242">
        <v>0</v>
      </c>
      <c r="AW468" s="242">
        <v>0</v>
      </c>
      <c r="AX468" s="219">
        <f t="shared" si="97"/>
        <v>0</v>
      </c>
      <c r="AY468" s="219">
        <v>0</v>
      </c>
      <c r="AZ468" s="219">
        <v>0</v>
      </c>
      <c r="BA468" s="219">
        <v>0</v>
      </c>
      <c r="BB468" s="219">
        <v>0</v>
      </c>
      <c r="BC468" s="278">
        <v>0</v>
      </c>
      <c r="BD468" s="219">
        <v>0</v>
      </c>
      <c r="BE468" s="218">
        <v>0</v>
      </c>
    </row>
    <row r="469" ht="20.1" customHeight="1" spans="1:57">
      <c r="A469" s="280">
        <v>462</v>
      </c>
      <c r="B469" s="275" t="s">
        <v>48</v>
      </c>
      <c r="C469" s="272" t="s">
        <v>49</v>
      </c>
      <c r="D469" s="273">
        <v>2014</v>
      </c>
      <c r="E469" s="273" t="s">
        <v>527</v>
      </c>
      <c r="F469" s="274" t="s">
        <v>51</v>
      </c>
      <c r="G469" s="274" t="s">
        <v>51</v>
      </c>
      <c r="H469" s="220">
        <f t="shared" si="86"/>
        <v>260000</v>
      </c>
      <c r="I469" s="215">
        <f t="shared" si="87"/>
        <v>250000</v>
      </c>
      <c r="J469" s="216">
        <f t="shared" si="88"/>
        <v>250000</v>
      </c>
      <c r="K469" s="217">
        <v>250000</v>
      </c>
      <c r="L469" s="216">
        <v>0</v>
      </c>
      <c r="M469" s="218">
        <v>0</v>
      </c>
      <c r="N469" s="217">
        <v>0</v>
      </c>
      <c r="O469" s="216">
        <f t="shared" si="89"/>
        <v>0</v>
      </c>
      <c r="P469" s="215">
        <v>0</v>
      </c>
      <c r="Q469" s="215">
        <v>0</v>
      </c>
      <c r="R469" s="215">
        <v>0</v>
      </c>
      <c r="S469" s="218">
        <v>0</v>
      </c>
      <c r="T469" s="216">
        <f t="shared" si="90"/>
        <v>0</v>
      </c>
      <c r="U469" s="242">
        <v>0</v>
      </c>
      <c r="V469" s="242">
        <v>0</v>
      </c>
      <c r="W469" s="242">
        <v>0</v>
      </c>
      <c r="X469" s="242">
        <v>0</v>
      </c>
      <c r="Y469" s="219">
        <f t="shared" si="91"/>
        <v>0</v>
      </c>
      <c r="Z469" s="219">
        <v>0</v>
      </c>
      <c r="AA469" s="219">
        <v>0</v>
      </c>
      <c r="AB469" s="219">
        <v>0</v>
      </c>
      <c r="AC469" s="219">
        <v>0</v>
      </c>
      <c r="AD469" s="220">
        <v>0</v>
      </c>
      <c r="AE469" s="219">
        <v>0</v>
      </c>
      <c r="AF469" s="218">
        <v>10000</v>
      </c>
      <c r="AG469" s="220">
        <f t="shared" si="92"/>
        <v>260000</v>
      </c>
      <c r="AH469" s="215">
        <f t="shared" si="93"/>
        <v>250000</v>
      </c>
      <c r="AI469" s="219">
        <f t="shared" si="94"/>
        <v>250000</v>
      </c>
      <c r="AJ469" s="218">
        <v>250000</v>
      </c>
      <c r="AK469" s="218">
        <v>0</v>
      </c>
      <c r="AL469" s="218">
        <v>0</v>
      </c>
      <c r="AM469" s="218">
        <v>0</v>
      </c>
      <c r="AN469" s="219">
        <f t="shared" si="95"/>
        <v>0</v>
      </c>
      <c r="AO469" s="218">
        <v>0</v>
      </c>
      <c r="AP469" s="218">
        <v>0</v>
      </c>
      <c r="AQ469" s="218">
        <v>0</v>
      </c>
      <c r="AR469" s="218">
        <v>0</v>
      </c>
      <c r="AS469" s="219">
        <f t="shared" si="96"/>
        <v>0</v>
      </c>
      <c r="AT469" s="242">
        <v>0</v>
      </c>
      <c r="AU469" s="242">
        <v>0</v>
      </c>
      <c r="AV469" s="242">
        <v>0</v>
      </c>
      <c r="AW469" s="242">
        <v>0</v>
      </c>
      <c r="AX469" s="219">
        <f t="shared" si="97"/>
        <v>0</v>
      </c>
      <c r="AY469" s="219">
        <v>0</v>
      </c>
      <c r="AZ469" s="219">
        <v>0</v>
      </c>
      <c r="BA469" s="219">
        <v>0</v>
      </c>
      <c r="BB469" s="219">
        <v>0</v>
      </c>
      <c r="BC469" s="278">
        <v>0</v>
      </c>
      <c r="BD469" s="219">
        <v>0</v>
      </c>
      <c r="BE469" s="218">
        <v>10000</v>
      </c>
    </row>
    <row r="470" ht="20.1" customHeight="1" spans="1:57">
      <c r="A470" s="280">
        <v>463</v>
      </c>
      <c r="B470" s="275" t="s">
        <v>48</v>
      </c>
      <c r="C470" s="272" t="s">
        <v>49</v>
      </c>
      <c r="D470" s="273">
        <v>2014</v>
      </c>
      <c r="E470" s="273" t="s">
        <v>528</v>
      </c>
      <c r="F470" s="274" t="s">
        <v>51</v>
      </c>
      <c r="G470" s="274" t="s">
        <v>52</v>
      </c>
      <c r="H470" s="220">
        <f t="shared" si="86"/>
        <v>310000</v>
      </c>
      <c r="I470" s="215">
        <f t="shared" si="87"/>
        <v>300000</v>
      </c>
      <c r="J470" s="216">
        <f t="shared" si="88"/>
        <v>300000</v>
      </c>
      <c r="K470" s="217">
        <v>300000</v>
      </c>
      <c r="L470" s="216">
        <v>0</v>
      </c>
      <c r="M470" s="218">
        <v>0</v>
      </c>
      <c r="N470" s="217">
        <v>0</v>
      </c>
      <c r="O470" s="216">
        <f t="shared" si="89"/>
        <v>0</v>
      </c>
      <c r="P470" s="215">
        <v>0</v>
      </c>
      <c r="Q470" s="215">
        <v>0</v>
      </c>
      <c r="R470" s="215">
        <v>0</v>
      </c>
      <c r="S470" s="218">
        <v>0</v>
      </c>
      <c r="T470" s="216">
        <f t="shared" si="90"/>
        <v>0</v>
      </c>
      <c r="U470" s="242">
        <v>0</v>
      </c>
      <c r="V470" s="242">
        <v>0</v>
      </c>
      <c r="W470" s="242">
        <v>0</v>
      </c>
      <c r="X470" s="242">
        <v>0</v>
      </c>
      <c r="Y470" s="219">
        <f t="shared" si="91"/>
        <v>0</v>
      </c>
      <c r="Z470" s="219">
        <v>0</v>
      </c>
      <c r="AA470" s="219">
        <v>0</v>
      </c>
      <c r="AB470" s="219">
        <v>0</v>
      </c>
      <c r="AC470" s="219">
        <v>0</v>
      </c>
      <c r="AD470" s="220">
        <v>0</v>
      </c>
      <c r="AE470" s="219">
        <v>0</v>
      </c>
      <c r="AF470" s="218">
        <v>10000</v>
      </c>
      <c r="AG470" s="220">
        <f t="shared" si="92"/>
        <v>310000</v>
      </c>
      <c r="AH470" s="215">
        <f t="shared" si="93"/>
        <v>300000</v>
      </c>
      <c r="AI470" s="219">
        <f t="shared" si="94"/>
        <v>300000</v>
      </c>
      <c r="AJ470" s="218">
        <v>300000</v>
      </c>
      <c r="AK470" s="218">
        <v>0</v>
      </c>
      <c r="AL470" s="218">
        <v>0</v>
      </c>
      <c r="AM470" s="218">
        <v>0</v>
      </c>
      <c r="AN470" s="219">
        <f t="shared" si="95"/>
        <v>0</v>
      </c>
      <c r="AO470" s="218">
        <v>0</v>
      </c>
      <c r="AP470" s="218">
        <v>0</v>
      </c>
      <c r="AQ470" s="218">
        <v>0</v>
      </c>
      <c r="AR470" s="218">
        <v>0</v>
      </c>
      <c r="AS470" s="219">
        <f t="shared" si="96"/>
        <v>0</v>
      </c>
      <c r="AT470" s="242">
        <v>0</v>
      </c>
      <c r="AU470" s="242">
        <v>0</v>
      </c>
      <c r="AV470" s="242">
        <v>0</v>
      </c>
      <c r="AW470" s="242">
        <v>0</v>
      </c>
      <c r="AX470" s="219">
        <f t="shared" si="97"/>
        <v>0</v>
      </c>
      <c r="AY470" s="219">
        <v>0</v>
      </c>
      <c r="AZ470" s="219">
        <v>0</v>
      </c>
      <c r="BA470" s="219">
        <v>0</v>
      </c>
      <c r="BB470" s="219">
        <v>0</v>
      </c>
      <c r="BC470" s="278">
        <v>0</v>
      </c>
      <c r="BD470" s="219">
        <v>0</v>
      </c>
      <c r="BE470" s="218">
        <v>10000</v>
      </c>
    </row>
    <row r="471" ht="20.1" customHeight="1" spans="1:57">
      <c r="A471" s="280">
        <v>464</v>
      </c>
      <c r="B471" s="275" t="s">
        <v>48</v>
      </c>
      <c r="C471" s="272" t="s">
        <v>49</v>
      </c>
      <c r="D471" s="273">
        <v>2014</v>
      </c>
      <c r="E471" s="273" t="s">
        <v>529</v>
      </c>
      <c r="F471" s="274" t="s">
        <v>51</v>
      </c>
      <c r="G471" s="274" t="s">
        <v>52</v>
      </c>
      <c r="H471" s="220">
        <f t="shared" si="86"/>
        <v>285000</v>
      </c>
      <c r="I471" s="215">
        <f t="shared" si="87"/>
        <v>275000</v>
      </c>
      <c r="J471" s="216">
        <f t="shared" si="88"/>
        <v>275000</v>
      </c>
      <c r="K471" s="217">
        <v>275000</v>
      </c>
      <c r="L471" s="216">
        <v>0</v>
      </c>
      <c r="M471" s="218">
        <v>0</v>
      </c>
      <c r="N471" s="217">
        <v>0</v>
      </c>
      <c r="O471" s="216">
        <f t="shared" si="89"/>
        <v>0</v>
      </c>
      <c r="P471" s="215">
        <v>0</v>
      </c>
      <c r="Q471" s="215">
        <v>0</v>
      </c>
      <c r="R471" s="215">
        <v>0</v>
      </c>
      <c r="S471" s="218">
        <v>0</v>
      </c>
      <c r="T471" s="216">
        <f t="shared" si="90"/>
        <v>0</v>
      </c>
      <c r="U471" s="242">
        <v>0</v>
      </c>
      <c r="V471" s="242">
        <v>0</v>
      </c>
      <c r="W471" s="242">
        <v>0</v>
      </c>
      <c r="X471" s="242">
        <v>0</v>
      </c>
      <c r="Y471" s="219">
        <f t="shared" si="91"/>
        <v>0</v>
      </c>
      <c r="Z471" s="219">
        <v>0</v>
      </c>
      <c r="AA471" s="219">
        <v>0</v>
      </c>
      <c r="AB471" s="219">
        <v>0</v>
      </c>
      <c r="AC471" s="219">
        <v>0</v>
      </c>
      <c r="AD471" s="220">
        <v>0</v>
      </c>
      <c r="AE471" s="219">
        <v>0</v>
      </c>
      <c r="AF471" s="218">
        <v>10000</v>
      </c>
      <c r="AG471" s="220">
        <f t="shared" si="92"/>
        <v>285000</v>
      </c>
      <c r="AH471" s="215">
        <f t="shared" si="93"/>
        <v>275000</v>
      </c>
      <c r="AI471" s="219">
        <f t="shared" si="94"/>
        <v>275000</v>
      </c>
      <c r="AJ471" s="218">
        <v>275000</v>
      </c>
      <c r="AK471" s="218">
        <v>0</v>
      </c>
      <c r="AL471" s="218">
        <v>0</v>
      </c>
      <c r="AM471" s="218">
        <v>0</v>
      </c>
      <c r="AN471" s="219">
        <f t="shared" si="95"/>
        <v>0</v>
      </c>
      <c r="AO471" s="218">
        <v>0</v>
      </c>
      <c r="AP471" s="218">
        <v>0</v>
      </c>
      <c r="AQ471" s="218">
        <v>0</v>
      </c>
      <c r="AR471" s="218">
        <v>0</v>
      </c>
      <c r="AS471" s="219">
        <f t="shared" si="96"/>
        <v>0</v>
      </c>
      <c r="AT471" s="242">
        <v>0</v>
      </c>
      <c r="AU471" s="242">
        <v>0</v>
      </c>
      <c r="AV471" s="242">
        <v>0</v>
      </c>
      <c r="AW471" s="242">
        <v>0</v>
      </c>
      <c r="AX471" s="219">
        <f t="shared" si="97"/>
        <v>0</v>
      </c>
      <c r="AY471" s="219">
        <v>0</v>
      </c>
      <c r="AZ471" s="219">
        <v>0</v>
      </c>
      <c r="BA471" s="219">
        <v>0</v>
      </c>
      <c r="BB471" s="219">
        <v>0</v>
      </c>
      <c r="BC471" s="278">
        <v>0</v>
      </c>
      <c r="BD471" s="219">
        <v>0</v>
      </c>
      <c r="BE471" s="218">
        <v>10000</v>
      </c>
    </row>
    <row r="472" ht="20.1" customHeight="1" spans="1:57">
      <c r="A472" s="280">
        <v>465</v>
      </c>
      <c r="B472" s="275" t="s">
        <v>48</v>
      </c>
      <c r="C472" s="272" t="s">
        <v>49</v>
      </c>
      <c r="D472" s="273">
        <v>2014</v>
      </c>
      <c r="E472" s="273" t="s">
        <v>530</v>
      </c>
      <c r="F472" s="274" t="s">
        <v>51</v>
      </c>
      <c r="G472" s="274" t="s">
        <v>52</v>
      </c>
      <c r="H472" s="220">
        <f t="shared" si="86"/>
        <v>285000</v>
      </c>
      <c r="I472" s="215">
        <f t="shared" si="87"/>
        <v>275000</v>
      </c>
      <c r="J472" s="216">
        <f t="shared" si="88"/>
        <v>275000</v>
      </c>
      <c r="K472" s="217">
        <v>275000</v>
      </c>
      <c r="L472" s="216">
        <v>0</v>
      </c>
      <c r="M472" s="218">
        <v>0</v>
      </c>
      <c r="N472" s="217">
        <v>0</v>
      </c>
      <c r="O472" s="216">
        <f t="shared" si="89"/>
        <v>0</v>
      </c>
      <c r="P472" s="215">
        <v>0</v>
      </c>
      <c r="Q472" s="215">
        <v>0</v>
      </c>
      <c r="R472" s="215">
        <v>0</v>
      </c>
      <c r="S472" s="218">
        <v>0</v>
      </c>
      <c r="T472" s="216">
        <f t="shared" si="90"/>
        <v>0</v>
      </c>
      <c r="U472" s="242">
        <v>0</v>
      </c>
      <c r="V472" s="242">
        <v>0</v>
      </c>
      <c r="W472" s="242">
        <v>0</v>
      </c>
      <c r="X472" s="242">
        <v>0</v>
      </c>
      <c r="Y472" s="219">
        <f t="shared" si="91"/>
        <v>0</v>
      </c>
      <c r="Z472" s="219">
        <v>0</v>
      </c>
      <c r="AA472" s="219">
        <v>0</v>
      </c>
      <c r="AB472" s="219">
        <v>0</v>
      </c>
      <c r="AC472" s="219">
        <v>0</v>
      </c>
      <c r="AD472" s="220">
        <v>0</v>
      </c>
      <c r="AE472" s="219">
        <v>0</v>
      </c>
      <c r="AF472" s="218">
        <v>10000</v>
      </c>
      <c r="AG472" s="220">
        <f t="shared" si="92"/>
        <v>275000</v>
      </c>
      <c r="AH472" s="215">
        <f t="shared" si="93"/>
        <v>275000</v>
      </c>
      <c r="AI472" s="219">
        <f t="shared" si="94"/>
        <v>275000</v>
      </c>
      <c r="AJ472" s="218">
        <v>275000</v>
      </c>
      <c r="AK472" s="218">
        <v>0</v>
      </c>
      <c r="AL472" s="218">
        <v>0</v>
      </c>
      <c r="AM472" s="218">
        <v>0</v>
      </c>
      <c r="AN472" s="219">
        <f t="shared" si="95"/>
        <v>0</v>
      </c>
      <c r="AO472" s="218">
        <v>0</v>
      </c>
      <c r="AP472" s="218">
        <v>0</v>
      </c>
      <c r="AQ472" s="218">
        <v>0</v>
      </c>
      <c r="AR472" s="218">
        <v>0</v>
      </c>
      <c r="AS472" s="219">
        <f t="shared" si="96"/>
        <v>0</v>
      </c>
      <c r="AT472" s="242">
        <v>0</v>
      </c>
      <c r="AU472" s="242">
        <v>0</v>
      </c>
      <c r="AV472" s="242">
        <v>0</v>
      </c>
      <c r="AW472" s="242">
        <v>0</v>
      </c>
      <c r="AX472" s="219">
        <f t="shared" si="97"/>
        <v>0</v>
      </c>
      <c r="AY472" s="219">
        <v>0</v>
      </c>
      <c r="AZ472" s="219">
        <v>0</v>
      </c>
      <c r="BA472" s="219">
        <v>0</v>
      </c>
      <c r="BB472" s="219">
        <v>0</v>
      </c>
      <c r="BC472" s="278">
        <v>0</v>
      </c>
      <c r="BD472" s="219">
        <v>0</v>
      </c>
      <c r="BE472" s="218">
        <v>0</v>
      </c>
    </row>
    <row r="473" ht="20.1" customHeight="1" spans="1:57">
      <c r="A473" s="280">
        <v>466</v>
      </c>
      <c r="B473" s="275" t="s">
        <v>48</v>
      </c>
      <c r="C473" s="272" t="s">
        <v>49</v>
      </c>
      <c r="D473" s="273">
        <v>2014</v>
      </c>
      <c r="E473" s="273" t="s">
        <v>531</v>
      </c>
      <c r="F473" s="274" t="s">
        <v>51</v>
      </c>
      <c r="G473" s="274" t="s">
        <v>52</v>
      </c>
      <c r="H473" s="220">
        <f t="shared" si="86"/>
        <v>410000</v>
      </c>
      <c r="I473" s="215">
        <f t="shared" si="87"/>
        <v>400000</v>
      </c>
      <c r="J473" s="216">
        <f t="shared" si="88"/>
        <v>400000</v>
      </c>
      <c r="K473" s="217">
        <v>400000</v>
      </c>
      <c r="L473" s="216">
        <v>0</v>
      </c>
      <c r="M473" s="218">
        <v>0</v>
      </c>
      <c r="N473" s="217">
        <v>0</v>
      </c>
      <c r="O473" s="216">
        <f t="shared" si="89"/>
        <v>0</v>
      </c>
      <c r="P473" s="215">
        <v>0</v>
      </c>
      <c r="Q473" s="215">
        <v>0</v>
      </c>
      <c r="R473" s="215">
        <v>0</v>
      </c>
      <c r="S473" s="218">
        <v>0</v>
      </c>
      <c r="T473" s="216">
        <f t="shared" si="90"/>
        <v>0</v>
      </c>
      <c r="U473" s="242">
        <v>0</v>
      </c>
      <c r="V473" s="242">
        <v>0</v>
      </c>
      <c r="W473" s="242">
        <v>0</v>
      </c>
      <c r="X473" s="242">
        <v>0</v>
      </c>
      <c r="Y473" s="219">
        <f t="shared" si="91"/>
        <v>0</v>
      </c>
      <c r="Z473" s="219">
        <v>0</v>
      </c>
      <c r="AA473" s="219">
        <v>0</v>
      </c>
      <c r="AB473" s="219">
        <v>0</v>
      </c>
      <c r="AC473" s="219">
        <v>0</v>
      </c>
      <c r="AD473" s="220">
        <v>0</v>
      </c>
      <c r="AE473" s="219">
        <v>0</v>
      </c>
      <c r="AF473" s="218">
        <v>10000</v>
      </c>
      <c r="AG473" s="220">
        <f t="shared" si="92"/>
        <v>410000</v>
      </c>
      <c r="AH473" s="215">
        <f t="shared" si="93"/>
        <v>400000</v>
      </c>
      <c r="AI473" s="219">
        <f t="shared" si="94"/>
        <v>400000</v>
      </c>
      <c r="AJ473" s="218">
        <v>400000</v>
      </c>
      <c r="AK473" s="218">
        <v>0</v>
      </c>
      <c r="AL473" s="218">
        <v>0</v>
      </c>
      <c r="AM473" s="218">
        <v>0</v>
      </c>
      <c r="AN473" s="219">
        <f t="shared" si="95"/>
        <v>0</v>
      </c>
      <c r="AO473" s="218">
        <v>0</v>
      </c>
      <c r="AP473" s="218">
        <v>0</v>
      </c>
      <c r="AQ473" s="218">
        <v>0</v>
      </c>
      <c r="AR473" s="218">
        <v>0</v>
      </c>
      <c r="AS473" s="219">
        <f t="shared" si="96"/>
        <v>0</v>
      </c>
      <c r="AT473" s="242">
        <v>0</v>
      </c>
      <c r="AU473" s="242">
        <v>0</v>
      </c>
      <c r="AV473" s="242">
        <v>0</v>
      </c>
      <c r="AW473" s="242">
        <v>0</v>
      </c>
      <c r="AX473" s="219">
        <f t="shared" si="97"/>
        <v>0</v>
      </c>
      <c r="AY473" s="219">
        <v>0</v>
      </c>
      <c r="AZ473" s="219">
        <v>0</v>
      </c>
      <c r="BA473" s="219">
        <v>0</v>
      </c>
      <c r="BB473" s="219">
        <v>0</v>
      </c>
      <c r="BC473" s="278">
        <v>0</v>
      </c>
      <c r="BD473" s="219">
        <v>0</v>
      </c>
      <c r="BE473" s="218">
        <v>10000</v>
      </c>
    </row>
    <row r="474" ht="20.1" customHeight="1" spans="1:57">
      <c r="A474" s="280">
        <v>467</v>
      </c>
      <c r="B474" s="275" t="s">
        <v>48</v>
      </c>
      <c r="C474" s="272" t="s">
        <v>49</v>
      </c>
      <c r="D474" s="273">
        <v>2014</v>
      </c>
      <c r="E474" s="273" t="s">
        <v>532</v>
      </c>
      <c r="F474" s="274" t="s">
        <v>51</v>
      </c>
      <c r="G474" s="274" t="s">
        <v>51</v>
      </c>
      <c r="H474" s="220">
        <f t="shared" si="86"/>
        <v>490000</v>
      </c>
      <c r="I474" s="215">
        <f t="shared" si="87"/>
        <v>480000</v>
      </c>
      <c r="J474" s="216">
        <f t="shared" si="88"/>
        <v>480000</v>
      </c>
      <c r="K474" s="217">
        <v>480000</v>
      </c>
      <c r="L474" s="216">
        <v>0</v>
      </c>
      <c r="M474" s="218">
        <v>0</v>
      </c>
      <c r="N474" s="217">
        <v>0</v>
      </c>
      <c r="O474" s="216">
        <f t="shared" si="89"/>
        <v>0</v>
      </c>
      <c r="P474" s="215">
        <v>0</v>
      </c>
      <c r="Q474" s="215">
        <v>0</v>
      </c>
      <c r="R474" s="215">
        <v>0</v>
      </c>
      <c r="S474" s="218">
        <v>0</v>
      </c>
      <c r="T474" s="216">
        <f t="shared" si="90"/>
        <v>0</v>
      </c>
      <c r="U474" s="242">
        <v>0</v>
      </c>
      <c r="V474" s="242">
        <v>0</v>
      </c>
      <c r="W474" s="242">
        <v>0</v>
      </c>
      <c r="X474" s="242">
        <v>0</v>
      </c>
      <c r="Y474" s="219">
        <f t="shared" si="91"/>
        <v>0</v>
      </c>
      <c r="Z474" s="219">
        <v>0</v>
      </c>
      <c r="AA474" s="219">
        <v>0</v>
      </c>
      <c r="AB474" s="219">
        <v>0</v>
      </c>
      <c r="AC474" s="219">
        <v>0</v>
      </c>
      <c r="AD474" s="220">
        <v>0</v>
      </c>
      <c r="AE474" s="219">
        <v>0</v>
      </c>
      <c r="AF474" s="218">
        <v>10000</v>
      </c>
      <c r="AG474" s="220">
        <f t="shared" si="92"/>
        <v>480017</v>
      </c>
      <c r="AH474" s="215">
        <f t="shared" si="93"/>
        <v>480000</v>
      </c>
      <c r="AI474" s="219">
        <f t="shared" si="94"/>
        <v>480000</v>
      </c>
      <c r="AJ474" s="218">
        <v>480000</v>
      </c>
      <c r="AK474" s="218">
        <v>0</v>
      </c>
      <c r="AL474" s="218">
        <v>0</v>
      </c>
      <c r="AM474" s="218">
        <v>0</v>
      </c>
      <c r="AN474" s="219">
        <f t="shared" si="95"/>
        <v>0</v>
      </c>
      <c r="AO474" s="218">
        <v>0</v>
      </c>
      <c r="AP474" s="218">
        <v>0</v>
      </c>
      <c r="AQ474" s="218">
        <v>0</v>
      </c>
      <c r="AR474" s="218">
        <v>0</v>
      </c>
      <c r="AS474" s="219">
        <f t="shared" si="96"/>
        <v>0</v>
      </c>
      <c r="AT474" s="242">
        <v>0</v>
      </c>
      <c r="AU474" s="242">
        <v>0</v>
      </c>
      <c r="AV474" s="242">
        <v>0</v>
      </c>
      <c r="AW474" s="242">
        <v>0</v>
      </c>
      <c r="AX474" s="219">
        <f t="shared" si="97"/>
        <v>0</v>
      </c>
      <c r="AY474" s="219">
        <v>0</v>
      </c>
      <c r="AZ474" s="219">
        <v>0</v>
      </c>
      <c r="BA474" s="219">
        <v>0</v>
      </c>
      <c r="BB474" s="219">
        <v>0</v>
      </c>
      <c r="BC474" s="278">
        <v>0</v>
      </c>
      <c r="BD474" s="219">
        <v>0</v>
      </c>
      <c r="BE474" s="218">
        <v>17</v>
      </c>
    </row>
    <row r="475" ht="20.1" customHeight="1" spans="1:57">
      <c r="A475" s="280">
        <v>468</v>
      </c>
      <c r="B475" s="275" t="s">
        <v>48</v>
      </c>
      <c r="C475" s="272" t="s">
        <v>49</v>
      </c>
      <c r="D475" s="273">
        <v>2014</v>
      </c>
      <c r="E475" s="273" t="s">
        <v>533</v>
      </c>
      <c r="F475" s="274" t="s">
        <v>51</v>
      </c>
      <c r="G475" s="274" t="s">
        <v>51</v>
      </c>
      <c r="H475" s="220">
        <f t="shared" si="86"/>
        <v>710000</v>
      </c>
      <c r="I475" s="215">
        <f t="shared" si="87"/>
        <v>700000</v>
      </c>
      <c r="J475" s="216">
        <f t="shared" si="88"/>
        <v>700000</v>
      </c>
      <c r="K475" s="217">
        <v>700000</v>
      </c>
      <c r="L475" s="216">
        <v>0</v>
      </c>
      <c r="M475" s="218">
        <v>0</v>
      </c>
      <c r="N475" s="217">
        <v>0</v>
      </c>
      <c r="O475" s="216">
        <f t="shared" si="89"/>
        <v>0</v>
      </c>
      <c r="P475" s="215">
        <v>0</v>
      </c>
      <c r="Q475" s="215">
        <v>0</v>
      </c>
      <c r="R475" s="215">
        <v>0</v>
      </c>
      <c r="S475" s="218">
        <v>0</v>
      </c>
      <c r="T475" s="216">
        <f t="shared" si="90"/>
        <v>0</v>
      </c>
      <c r="U475" s="242">
        <v>0</v>
      </c>
      <c r="V475" s="242">
        <v>0</v>
      </c>
      <c r="W475" s="242">
        <v>0</v>
      </c>
      <c r="X475" s="242">
        <v>0</v>
      </c>
      <c r="Y475" s="219">
        <f t="shared" si="91"/>
        <v>0</v>
      </c>
      <c r="Z475" s="219">
        <v>0</v>
      </c>
      <c r="AA475" s="219">
        <v>0</v>
      </c>
      <c r="AB475" s="219">
        <v>0</v>
      </c>
      <c r="AC475" s="219">
        <v>0</v>
      </c>
      <c r="AD475" s="220">
        <v>0</v>
      </c>
      <c r="AE475" s="219">
        <v>0</v>
      </c>
      <c r="AF475" s="218">
        <v>10000</v>
      </c>
      <c r="AG475" s="220">
        <f t="shared" si="92"/>
        <v>710000</v>
      </c>
      <c r="AH475" s="215">
        <f t="shared" si="93"/>
        <v>700000</v>
      </c>
      <c r="AI475" s="219">
        <f t="shared" si="94"/>
        <v>700000</v>
      </c>
      <c r="AJ475" s="218">
        <v>700000</v>
      </c>
      <c r="AK475" s="218">
        <v>0</v>
      </c>
      <c r="AL475" s="218">
        <v>0</v>
      </c>
      <c r="AM475" s="218">
        <v>0</v>
      </c>
      <c r="AN475" s="219">
        <f t="shared" si="95"/>
        <v>0</v>
      </c>
      <c r="AO475" s="218">
        <v>0</v>
      </c>
      <c r="AP475" s="218">
        <v>0</v>
      </c>
      <c r="AQ475" s="218">
        <v>0</v>
      </c>
      <c r="AR475" s="218">
        <v>0</v>
      </c>
      <c r="AS475" s="219">
        <f t="shared" si="96"/>
        <v>0</v>
      </c>
      <c r="AT475" s="242">
        <v>0</v>
      </c>
      <c r="AU475" s="242">
        <v>0</v>
      </c>
      <c r="AV475" s="242">
        <v>0</v>
      </c>
      <c r="AW475" s="242">
        <v>0</v>
      </c>
      <c r="AX475" s="219">
        <f t="shared" si="97"/>
        <v>0</v>
      </c>
      <c r="AY475" s="219">
        <v>0</v>
      </c>
      <c r="AZ475" s="219">
        <v>0</v>
      </c>
      <c r="BA475" s="219">
        <v>0</v>
      </c>
      <c r="BB475" s="219">
        <v>0</v>
      </c>
      <c r="BC475" s="278">
        <v>0</v>
      </c>
      <c r="BD475" s="219">
        <v>0</v>
      </c>
      <c r="BE475" s="218">
        <v>10000</v>
      </c>
    </row>
    <row r="476" ht="20.1" customHeight="1" spans="1:57">
      <c r="A476" s="280">
        <v>469</v>
      </c>
      <c r="B476" s="275" t="s">
        <v>48</v>
      </c>
      <c r="C476" s="272" t="s">
        <v>49</v>
      </c>
      <c r="D476" s="273">
        <v>2014</v>
      </c>
      <c r="E476" s="273" t="s">
        <v>534</v>
      </c>
      <c r="F476" s="274" t="s">
        <v>51</v>
      </c>
      <c r="G476" s="274" t="s">
        <v>51</v>
      </c>
      <c r="H476" s="220">
        <f t="shared" si="86"/>
        <v>630000</v>
      </c>
      <c r="I476" s="215">
        <f t="shared" si="87"/>
        <v>620000</v>
      </c>
      <c r="J476" s="216">
        <f t="shared" si="88"/>
        <v>620000</v>
      </c>
      <c r="K476" s="217">
        <v>620000</v>
      </c>
      <c r="L476" s="216">
        <v>0</v>
      </c>
      <c r="M476" s="218">
        <v>0</v>
      </c>
      <c r="N476" s="217">
        <v>0</v>
      </c>
      <c r="O476" s="216">
        <f t="shared" si="89"/>
        <v>0</v>
      </c>
      <c r="P476" s="215">
        <v>0</v>
      </c>
      <c r="Q476" s="215">
        <v>0</v>
      </c>
      <c r="R476" s="215">
        <v>0</v>
      </c>
      <c r="S476" s="218">
        <v>0</v>
      </c>
      <c r="T476" s="216">
        <f t="shared" si="90"/>
        <v>0</v>
      </c>
      <c r="U476" s="242">
        <v>0</v>
      </c>
      <c r="V476" s="242">
        <v>0</v>
      </c>
      <c r="W476" s="242">
        <v>0</v>
      </c>
      <c r="X476" s="242">
        <v>0</v>
      </c>
      <c r="Y476" s="219">
        <f t="shared" si="91"/>
        <v>0</v>
      </c>
      <c r="Z476" s="219">
        <v>0</v>
      </c>
      <c r="AA476" s="219">
        <v>0</v>
      </c>
      <c r="AB476" s="219">
        <v>0</v>
      </c>
      <c r="AC476" s="219">
        <v>0</v>
      </c>
      <c r="AD476" s="220">
        <v>0</v>
      </c>
      <c r="AE476" s="219">
        <v>0</v>
      </c>
      <c r="AF476" s="218">
        <v>10000</v>
      </c>
      <c r="AG476" s="220">
        <f t="shared" si="92"/>
        <v>620000</v>
      </c>
      <c r="AH476" s="215">
        <f t="shared" si="93"/>
        <v>620000</v>
      </c>
      <c r="AI476" s="219">
        <f t="shared" si="94"/>
        <v>620000</v>
      </c>
      <c r="AJ476" s="218">
        <v>620000</v>
      </c>
      <c r="AK476" s="218">
        <v>0</v>
      </c>
      <c r="AL476" s="218">
        <v>0</v>
      </c>
      <c r="AM476" s="218">
        <v>0</v>
      </c>
      <c r="AN476" s="219">
        <f t="shared" si="95"/>
        <v>0</v>
      </c>
      <c r="AO476" s="218">
        <v>0</v>
      </c>
      <c r="AP476" s="218">
        <v>0</v>
      </c>
      <c r="AQ476" s="218">
        <v>0</v>
      </c>
      <c r="AR476" s="218">
        <v>0</v>
      </c>
      <c r="AS476" s="219">
        <f t="shared" si="96"/>
        <v>0</v>
      </c>
      <c r="AT476" s="242">
        <v>0</v>
      </c>
      <c r="AU476" s="242">
        <v>0</v>
      </c>
      <c r="AV476" s="242">
        <v>0</v>
      </c>
      <c r="AW476" s="242">
        <v>0</v>
      </c>
      <c r="AX476" s="219">
        <f t="shared" si="97"/>
        <v>0</v>
      </c>
      <c r="AY476" s="219">
        <v>0</v>
      </c>
      <c r="AZ476" s="219">
        <v>0</v>
      </c>
      <c r="BA476" s="219">
        <v>0</v>
      </c>
      <c r="BB476" s="219">
        <v>0</v>
      </c>
      <c r="BC476" s="278">
        <v>0</v>
      </c>
      <c r="BD476" s="219">
        <v>0</v>
      </c>
      <c r="BE476" s="218">
        <v>0</v>
      </c>
    </row>
    <row r="477" ht="20.1" customHeight="1" spans="1:57">
      <c r="A477" s="280">
        <v>470</v>
      </c>
      <c r="B477" s="275" t="s">
        <v>48</v>
      </c>
      <c r="C477" s="272" t="s">
        <v>49</v>
      </c>
      <c r="D477" s="273">
        <v>2014</v>
      </c>
      <c r="E477" s="273" t="s">
        <v>535</v>
      </c>
      <c r="F477" s="274" t="s">
        <v>51</v>
      </c>
      <c r="G477" s="274" t="s">
        <v>51</v>
      </c>
      <c r="H477" s="220">
        <f t="shared" si="86"/>
        <v>610000</v>
      </c>
      <c r="I477" s="215">
        <f t="shared" si="87"/>
        <v>600000</v>
      </c>
      <c r="J477" s="216">
        <f t="shared" si="88"/>
        <v>600000</v>
      </c>
      <c r="K477" s="217">
        <v>600000</v>
      </c>
      <c r="L477" s="216">
        <v>0</v>
      </c>
      <c r="M477" s="218">
        <v>0</v>
      </c>
      <c r="N477" s="217">
        <v>0</v>
      </c>
      <c r="O477" s="216">
        <f t="shared" si="89"/>
        <v>0</v>
      </c>
      <c r="P477" s="215">
        <v>0</v>
      </c>
      <c r="Q477" s="215">
        <v>0</v>
      </c>
      <c r="R477" s="215">
        <v>0</v>
      </c>
      <c r="S477" s="218">
        <v>0</v>
      </c>
      <c r="T477" s="216">
        <f t="shared" si="90"/>
        <v>0</v>
      </c>
      <c r="U477" s="242">
        <v>0</v>
      </c>
      <c r="V477" s="242">
        <v>0</v>
      </c>
      <c r="W477" s="242">
        <v>0</v>
      </c>
      <c r="X477" s="242">
        <v>0</v>
      </c>
      <c r="Y477" s="219">
        <f t="shared" si="91"/>
        <v>0</v>
      </c>
      <c r="Z477" s="219">
        <v>0</v>
      </c>
      <c r="AA477" s="219">
        <v>0</v>
      </c>
      <c r="AB477" s="219">
        <v>0</v>
      </c>
      <c r="AC477" s="219">
        <v>0</v>
      </c>
      <c r="AD477" s="220">
        <v>0</v>
      </c>
      <c r="AE477" s="219">
        <v>0</v>
      </c>
      <c r="AF477" s="218">
        <v>10000</v>
      </c>
      <c r="AG477" s="220">
        <f t="shared" si="92"/>
        <v>610000</v>
      </c>
      <c r="AH477" s="215">
        <f t="shared" si="93"/>
        <v>600000</v>
      </c>
      <c r="AI477" s="219">
        <f t="shared" si="94"/>
        <v>600000</v>
      </c>
      <c r="AJ477" s="218">
        <v>600000</v>
      </c>
      <c r="AK477" s="218">
        <v>0</v>
      </c>
      <c r="AL477" s="218">
        <v>0</v>
      </c>
      <c r="AM477" s="218">
        <v>0</v>
      </c>
      <c r="AN477" s="219">
        <f t="shared" si="95"/>
        <v>0</v>
      </c>
      <c r="AO477" s="218">
        <v>0</v>
      </c>
      <c r="AP477" s="218">
        <v>0</v>
      </c>
      <c r="AQ477" s="218">
        <v>0</v>
      </c>
      <c r="AR477" s="218">
        <v>0</v>
      </c>
      <c r="AS477" s="219">
        <f t="shared" si="96"/>
        <v>0</v>
      </c>
      <c r="AT477" s="242">
        <v>0</v>
      </c>
      <c r="AU477" s="242">
        <v>0</v>
      </c>
      <c r="AV477" s="242">
        <v>0</v>
      </c>
      <c r="AW477" s="242">
        <v>0</v>
      </c>
      <c r="AX477" s="219">
        <f t="shared" si="97"/>
        <v>0</v>
      </c>
      <c r="AY477" s="219">
        <v>0</v>
      </c>
      <c r="AZ477" s="219">
        <v>0</v>
      </c>
      <c r="BA477" s="219">
        <v>0</v>
      </c>
      <c r="BB477" s="219">
        <v>0</v>
      </c>
      <c r="BC477" s="278">
        <v>0</v>
      </c>
      <c r="BD477" s="219">
        <v>0</v>
      </c>
      <c r="BE477" s="218">
        <v>10000</v>
      </c>
    </row>
    <row r="478" ht="20.1" customHeight="1" spans="1:57">
      <c r="A478" s="280">
        <v>471</v>
      </c>
      <c r="B478" s="275" t="s">
        <v>48</v>
      </c>
      <c r="C478" s="272" t="s">
        <v>49</v>
      </c>
      <c r="D478" s="273">
        <v>2014</v>
      </c>
      <c r="E478" s="273" t="s">
        <v>536</v>
      </c>
      <c r="F478" s="274" t="s">
        <v>51</v>
      </c>
      <c r="G478" s="274" t="s">
        <v>51</v>
      </c>
      <c r="H478" s="220">
        <f t="shared" si="86"/>
        <v>510000</v>
      </c>
      <c r="I478" s="215">
        <f t="shared" si="87"/>
        <v>500000</v>
      </c>
      <c r="J478" s="216">
        <f t="shared" si="88"/>
        <v>500000</v>
      </c>
      <c r="K478" s="217">
        <v>500000</v>
      </c>
      <c r="L478" s="216">
        <v>0</v>
      </c>
      <c r="M478" s="218">
        <v>0</v>
      </c>
      <c r="N478" s="217">
        <v>0</v>
      </c>
      <c r="O478" s="216">
        <f t="shared" si="89"/>
        <v>0</v>
      </c>
      <c r="P478" s="215">
        <v>0</v>
      </c>
      <c r="Q478" s="215">
        <v>0</v>
      </c>
      <c r="R478" s="215">
        <v>0</v>
      </c>
      <c r="S478" s="218">
        <v>0</v>
      </c>
      <c r="T478" s="216">
        <f t="shared" si="90"/>
        <v>0</v>
      </c>
      <c r="U478" s="242">
        <v>0</v>
      </c>
      <c r="V478" s="242">
        <v>0</v>
      </c>
      <c r="W478" s="242">
        <v>0</v>
      </c>
      <c r="X478" s="242">
        <v>0</v>
      </c>
      <c r="Y478" s="219">
        <f t="shared" si="91"/>
        <v>0</v>
      </c>
      <c r="Z478" s="219">
        <v>0</v>
      </c>
      <c r="AA478" s="219">
        <v>0</v>
      </c>
      <c r="AB478" s="219">
        <v>0</v>
      </c>
      <c r="AC478" s="219">
        <v>0</v>
      </c>
      <c r="AD478" s="220">
        <v>0</v>
      </c>
      <c r="AE478" s="219">
        <v>0</v>
      </c>
      <c r="AF478" s="218">
        <v>10000</v>
      </c>
      <c r="AG478" s="220">
        <f t="shared" si="92"/>
        <v>500000</v>
      </c>
      <c r="AH478" s="215">
        <f t="shared" si="93"/>
        <v>500000</v>
      </c>
      <c r="AI478" s="219">
        <f t="shared" si="94"/>
        <v>500000</v>
      </c>
      <c r="AJ478" s="218">
        <v>500000</v>
      </c>
      <c r="AK478" s="218">
        <v>0</v>
      </c>
      <c r="AL478" s="218">
        <v>0</v>
      </c>
      <c r="AM478" s="218">
        <v>0</v>
      </c>
      <c r="AN478" s="219">
        <f t="shared" si="95"/>
        <v>0</v>
      </c>
      <c r="AO478" s="218">
        <v>0</v>
      </c>
      <c r="AP478" s="218">
        <v>0</v>
      </c>
      <c r="AQ478" s="218">
        <v>0</v>
      </c>
      <c r="AR478" s="218">
        <v>0</v>
      </c>
      <c r="AS478" s="219">
        <f t="shared" si="96"/>
        <v>0</v>
      </c>
      <c r="AT478" s="242">
        <v>0</v>
      </c>
      <c r="AU478" s="242">
        <v>0</v>
      </c>
      <c r="AV478" s="242">
        <v>0</v>
      </c>
      <c r="AW478" s="242">
        <v>0</v>
      </c>
      <c r="AX478" s="219">
        <f t="shared" si="97"/>
        <v>0</v>
      </c>
      <c r="AY478" s="219">
        <v>0</v>
      </c>
      <c r="AZ478" s="219">
        <v>0</v>
      </c>
      <c r="BA478" s="219">
        <v>0</v>
      </c>
      <c r="BB478" s="219">
        <v>0</v>
      </c>
      <c r="BC478" s="278">
        <v>0</v>
      </c>
      <c r="BD478" s="219">
        <v>0</v>
      </c>
      <c r="BE478" s="218">
        <v>0</v>
      </c>
    </row>
    <row r="479" ht="20.1" customHeight="1" spans="1:57">
      <c r="A479" s="280">
        <v>472</v>
      </c>
      <c r="B479" s="275" t="s">
        <v>48</v>
      </c>
      <c r="C479" s="272" t="s">
        <v>49</v>
      </c>
      <c r="D479" s="273">
        <v>2014</v>
      </c>
      <c r="E479" s="273" t="s">
        <v>537</v>
      </c>
      <c r="F479" s="274" t="s">
        <v>51</v>
      </c>
      <c r="G479" s="274" t="s">
        <v>51</v>
      </c>
      <c r="H479" s="220">
        <f t="shared" si="86"/>
        <v>510000</v>
      </c>
      <c r="I479" s="215">
        <f t="shared" si="87"/>
        <v>500000</v>
      </c>
      <c r="J479" s="216">
        <f t="shared" si="88"/>
        <v>500000</v>
      </c>
      <c r="K479" s="217">
        <v>500000</v>
      </c>
      <c r="L479" s="216">
        <v>0</v>
      </c>
      <c r="M479" s="218">
        <v>0</v>
      </c>
      <c r="N479" s="217">
        <v>0</v>
      </c>
      <c r="O479" s="216">
        <f t="shared" si="89"/>
        <v>0</v>
      </c>
      <c r="P479" s="215">
        <v>0</v>
      </c>
      <c r="Q479" s="215">
        <v>0</v>
      </c>
      <c r="R479" s="215">
        <v>0</v>
      </c>
      <c r="S479" s="218">
        <v>0</v>
      </c>
      <c r="T479" s="216">
        <f t="shared" si="90"/>
        <v>0</v>
      </c>
      <c r="U479" s="242">
        <v>0</v>
      </c>
      <c r="V479" s="242">
        <v>0</v>
      </c>
      <c r="W479" s="242">
        <v>0</v>
      </c>
      <c r="X479" s="242">
        <v>0</v>
      </c>
      <c r="Y479" s="219">
        <f t="shared" si="91"/>
        <v>0</v>
      </c>
      <c r="Z479" s="219">
        <v>0</v>
      </c>
      <c r="AA479" s="219">
        <v>0</v>
      </c>
      <c r="AB479" s="219">
        <v>0</v>
      </c>
      <c r="AC479" s="219">
        <v>0</v>
      </c>
      <c r="AD479" s="220">
        <v>0</v>
      </c>
      <c r="AE479" s="219">
        <v>0</v>
      </c>
      <c r="AF479" s="218">
        <v>10000</v>
      </c>
      <c r="AG479" s="220">
        <f t="shared" si="92"/>
        <v>500000</v>
      </c>
      <c r="AH479" s="215">
        <f t="shared" si="93"/>
        <v>500000</v>
      </c>
      <c r="AI479" s="219">
        <f t="shared" si="94"/>
        <v>500000</v>
      </c>
      <c r="AJ479" s="218">
        <v>500000</v>
      </c>
      <c r="AK479" s="218">
        <v>0</v>
      </c>
      <c r="AL479" s="218">
        <v>0</v>
      </c>
      <c r="AM479" s="218">
        <v>0</v>
      </c>
      <c r="AN479" s="219">
        <f t="shared" si="95"/>
        <v>0</v>
      </c>
      <c r="AO479" s="218">
        <v>0</v>
      </c>
      <c r="AP479" s="218">
        <v>0</v>
      </c>
      <c r="AQ479" s="218">
        <v>0</v>
      </c>
      <c r="AR479" s="218">
        <v>0</v>
      </c>
      <c r="AS479" s="219">
        <f t="shared" si="96"/>
        <v>0</v>
      </c>
      <c r="AT479" s="242">
        <v>0</v>
      </c>
      <c r="AU479" s="242">
        <v>0</v>
      </c>
      <c r="AV479" s="242">
        <v>0</v>
      </c>
      <c r="AW479" s="242">
        <v>0</v>
      </c>
      <c r="AX479" s="219">
        <f t="shared" si="97"/>
        <v>0</v>
      </c>
      <c r="AY479" s="219">
        <v>0</v>
      </c>
      <c r="AZ479" s="219">
        <v>0</v>
      </c>
      <c r="BA479" s="219">
        <v>0</v>
      </c>
      <c r="BB479" s="219">
        <v>0</v>
      </c>
      <c r="BC479" s="278">
        <v>0</v>
      </c>
      <c r="BD479" s="219">
        <v>0</v>
      </c>
      <c r="BE479" s="218">
        <v>0</v>
      </c>
    </row>
    <row r="480" ht="20.1" customHeight="1" spans="1:57">
      <c r="A480" s="280">
        <v>473</v>
      </c>
      <c r="B480" s="275" t="s">
        <v>48</v>
      </c>
      <c r="C480" s="272" t="s">
        <v>49</v>
      </c>
      <c r="D480" s="273">
        <v>2014</v>
      </c>
      <c r="E480" s="273" t="s">
        <v>538</v>
      </c>
      <c r="F480" s="274" t="s">
        <v>51</v>
      </c>
      <c r="G480" s="274" t="s">
        <v>51</v>
      </c>
      <c r="H480" s="220">
        <f t="shared" si="86"/>
        <v>910000</v>
      </c>
      <c r="I480" s="215">
        <f t="shared" si="87"/>
        <v>900000</v>
      </c>
      <c r="J480" s="216">
        <f t="shared" si="88"/>
        <v>900000</v>
      </c>
      <c r="K480" s="217">
        <v>900000</v>
      </c>
      <c r="L480" s="216">
        <v>0</v>
      </c>
      <c r="M480" s="218">
        <v>0</v>
      </c>
      <c r="N480" s="217">
        <v>0</v>
      </c>
      <c r="O480" s="216">
        <f t="shared" si="89"/>
        <v>0</v>
      </c>
      <c r="P480" s="215">
        <v>0</v>
      </c>
      <c r="Q480" s="215">
        <v>0</v>
      </c>
      <c r="R480" s="215">
        <v>0</v>
      </c>
      <c r="S480" s="218">
        <v>0</v>
      </c>
      <c r="T480" s="216">
        <f t="shared" si="90"/>
        <v>0</v>
      </c>
      <c r="U480" s="242">
        <v>0</v>
      </c>
      <c r="V480" s="242">
        <v>0</v>
      </c>
      <c r="W480" s="242">
        <v>0</v>
      </c>
      <c r="X480" s="242">
        <v>0</v>
      </c>
      <c r="Y480" s="219">
        <f t="shared" si="91"/>
        <v>0</v>
      </c>
      <c r="Z480" s="219">
        <v>0</v>
      </c>
      <c r="AA480" s="219">
        <v>0</v>
      </c>
      <c r="AB480" s="219">
        <v>0</v>
      </c>
      <c r="AC480" s="219">
        <v>0</v>
      </c>
      <c r="AD480" s="220">
        <v>0</v>
      </c>
      <c r="AE480" s="219">
        <v>0</v>
      </c>
      <c r="AF480" s="218">
        <v>10000</v>
      </c>
      <c r="AG480" s="220">
        <f t="shared" si="92"/>
        <v>910000</v>
      </c>
      <c r="AH480" s="215">
        <f t="shared" si="93"/>
        <v>900000</v>
      </c>
      <c r="AI480" s="219">
        <f t="shared" si="94"/>
        <v>900000</v>
      </c>
      <c r="AJ480" s="218">
        <v>900000</v>
      </c>
      <c r="AK480" s="218">
        <v>0</v>
      </c>
      <c r="AL480" s="218">
        <v>0</v>
      </c>
      <c r="AM480" s="218">
        <v>0</v>
      </c>
      <c r="AN480" s="219">
        <f t="shared" si="95"/>
        <v>0</v>
      </c>
      <c r="AO480" s="218">
        <v>0</v>
      </c>
      <c r="AP480" s="218">
        <v>0</v>
      </c>
      <c r="AQ480" s="218">
        <v>0</v>
      </c>
      <c r="AR480" s="218">
        <v>0</v>
      </c>
      <c r="AS480" s="219">
        <f t="shared" si="96"/>
        <v>0</v>
      </c>
      <c r="AT480" s="242">
        <v>0</v>
      </c>
      <c r="AU480" s="242">
        <v>0</v>
      </c>
      <c r="AV480" s="242">
        <v>0</v>
      </c>
      <c r="AW480" s="242">
        <v>0</v>
      </c>
      <c r="AX480" s="219">
        <f t="shared" si="97"/>
        <v>0</v>
      </c>
      <c r="AY480" s="219">
        <v>0</v>
      </c>
      <c r="AZ480" s="219">
        <v>0</v>
      </c>
      <c r="BA480" s="219">
        <v>0</v>
      </c>
      <c r="BB480" s="219">
        <v>0</v>
      </c>
      <c r="BC480" s="278">
        <v>0</v>
      </c>
      <c r="BD480" s="219">
        <v>0</v>
      </c>
      <c r="BE480" s="218">
        <v>10000</v>
      </c>
    </row>
    <row r="481" ht="20.1" customHeight="1" spans="1:57">
      <c r="A481" s="280">
        <v>474</v>
      </c>
      <c r="B481" s="275" t="s">
        <v>48</v>
      </c>
      <c r="C481" s="272" t="s">
        <v>49</v>
      </c>
      <c r="D481" s="273">
        <v>2014</v>
      </c>
      <c r="E481" s="273" t="s">
        <v>539</v>
      </c>
      <c r="F481" s="274" t="s">
        <v>51</v>
      </c>
      <c r="G481" s="274" t="s">
        <v>51</v>
      </c>
      <c r="H481" s="220">
        <f t="shared" si="86"/>
        <v>510000</v>
      </c>
      <c r="I481" s="215">
        <f t="shared" si="87"/>
        <v>500000</v>
      </c>
      <c r="J481" s="216">
        <f t="shared" si="88"/>
        <v>500000</v>
      </c>
      <c r="K481" s="217">
        <v>500000</v>
      </c>
      <c r="L481" s="216">
        <v>0</v>
      </c>
      <c r="M481" s="218">
        <v>0</v>
      </c>
      <c r="N481" s="217">
        <v>0</v>
      </c>
      <c r="O481" s="216">
        <f t="shared" si="89"/>
        <v>0</v>
      </c>
      <c r="P481" s="215">
        <v>0</v>
      </c>
      <c r="Q481" s="215">
        <v>0</v>
      </c>
      <c r="R481" s="215">
        <v>0</v>
      </c>
      <c r="S481" s="218">
        <v>0</v>
      </c>
      <c r="T481" s="216">
        <f t="shared" si="90"/>
        <v>0</v>
      </c>
      <c r="U481" s="242">
        <v>0</v>
      </c>
      <c r="V481" s="242">
        <v>0</v>
      </c>
      <c r="W481" s="242">
        <v>0</v>
      </c>
      <c r="X481" s="242">
        <v>0</v>
      </c>
      <c r="Y481" s="219">
        <f t="shared" si="91"/>
        <v>0</v>
      </c>
      <c r="Z481" s="219">
        <v>0</v>
      </c>
      <c r="AA481" s="219">
        <v>0</v>
      </c>
      <c r="AB481" s="219">
        <v>0</v>
      </c>
      <c r="AC481" s="219">
        <v>0</v>
      </c>
      <c r="AD481" s="220">
        <v>0</v>
      </c>
      <c r="AE481" s="219">
        <v>0</v>
      </c>
      <c r="AF481" s="218">
        <v>10000</v>
      </c>
      <c r="AG481" s="220">
        <f t="shared" si="92"/>
        <v>500000</v>
      </c>
      <c r="AH481" s="215">
        <f t="shared" si="93"/>
        <v>500000</v>
      </c>
      <c r="AI481" s="219">
        <f t="shared" si="94"/>
        <v>500000</v>
      </c>
      <c r="AJ481" s="218">
        <v>500000</v>
      </c>
      <c r="AK481" s="218">
        <v>0</v>
      </c>
      <c r="AL481" s="218">
        <v>0</v>
      </c>
      <c r="AM481" s="218">
        <v>0</v>
      </c>
      <c r="AN481" s="219">
        <f t="shared" si="95"/>
        <v>0</v>
      </c>
      <c r="AO481" s="218">
        <v>0</v>
      </c>
      <c r="AP481" s="218">
        <v>0</v>
      </c>
      <c r="AQ481" s="218">
        <v>0</v>
      </c>
      <c r="AR481" s="218">
        <v>0</v>
      </c>
      <c r="AS481" s="219">
        <f t="shared" si="96"/>
        <v>0</v>
      </c>
      <c r="AT481" s="242">
        <v>0</v>
      </c>
      <c r="AU481" s="242">
        <v>0</v>
      </c>
      <c r="AV481" s="242">
        <v>0</v>
      </c>
      <c r="AW481" s="242">
        <v>0</v>
      </c>
      <c r="AX481" s="219">
        <f t="shared" si="97"/>
        <v>0</v>
      </c>
      <c r="AY481" s="219">
        <v>0</v>
      </c>
      <c r="AZ481" s="219">
        <v>0</v>
      </c>
      <c r="BA481" s="219">
        <v>0</v>
      </c>
      <c r="BB481" s="219">
        <v>0</v>
      </c>
      <c r="BC481" s="278">
        <v>0</v>
      </c>
      <c r="BD481" s="219">
        <v>0</v>
      </c>
      <c r="BE481" s="218">
        <v>0</v>
      </c>
    </row>
    <row r="482" ht="20.1" customHeight="1" spans="1:57">
      <c r="A482" s="280">
        <v>475</v>
      </c>
      <c r="B482" s="275" t="s">
        <v>48</v>
      </c>
      <c r="C482" s="272" t="s">
        <v>49</v>
      </c>
      <c r="D482" s="273">
        <v>2014</v>
      </c>
      <c r="E482" s="273" t="s">
        <v>540</v>
      </c>
      <c r="F482" s="274" t="s">
        <v>51</v>
      </c>
      <c r="G482" s="274" t="s">
        <v>52</v>
      </c>
      <c r="H482" s="220">
        <f t="shared" si="86"/>
        <v>510000</v>
      </c>
      <c r="I482" s="215">
        <f t="shared" si="87"/>
        <v>500000</v>
      </c>
      <c r="J482" s="216">
        <f t="shared" si="88"/>
        <v>500000</v>
      </c>
      <c r="K482" s="217">
        <v>500000</v>
      </c>
      <c r="L482" s="216">
        <v>0</v>
      </c>
      <c r="M482" s="218">
        <v>0</v>
      </c>
      <c r="N482" s="217">
        <v>0</v>
      </c>
      <c r="O482" s="216">
        <f t="shared" si="89"/>
        <v>0</v>
      </c>
      <c r="P482" s="215">
        <v>0</v>
      </c>
      <c r="Q482" s="215">
        <v>0</v>
      </c>
      <c r="R482" s="215">
        <v>0</v>
      </c>
      <c r="S482" s="218">
        <v>0</v>
      </c>
      <c r="T482" s="216">
        <f t="shared" si="90"/>
        <v>0</v>
      </c>
      <c r="U482" s="242">
        <v>0</v>
      </c>
      <c r="V482" s="242">
        <v>0</v>
      </c>
      <c r="W482" s="242">
        <v>0</v>
      </c>
      <c r="X482" s="242">
        <v>0</v>
      </c>
      <c r="Y482" s="219">
        <f t="shared" si="91"/>
        <v>0</v>
      </c>
      <c r="Z482" s="219">
        <v>0</v>
      </c>
      <c r="AA482" s="219">
        <v>0</v>
      </c>
      <c r="AB482" s="219">
        <v>0</v>
      </c>
      <c r="AC482" s="219">
        <v>0</v>
      </c>
      <c r="AD482" s="220">
        <v>0</v>
      </c>
      <c r="AE482" s="219">
        <v>0</v>
      </c>
      <c r="AF482" s="218">
        <v>10000</v>
      </c>
      <c r="AG482" s="220">
        <f t="shared" si="92"/>
        <v>510000</v>
      </c>
      <c r="AH482" s="215">
        <f t="shared" si="93"/>
        <v>500000</v>
      </c>
      <c r="AI482" s="219">
        <f t="shared" si="94"/>
        <v>500000</v>
      </c>
      <c r="AJ482" s="218">
        <v>500000</v>
      </c>
      <c r="AK482" s="218">
        <v>0</v>
      </c>
      <c r="AL482" s="218">
        <v>0</v>
      </c>
      <c r="AM482" s="218">
        <v>0</v>
      </c>
      <c r="AN482" s="219">
        <f t="shared" si="95"/>
        <v>0</v>
      </c>
      <c r="AO482" s="218">
        <v>0</v>
      </c>
      <c r="AP482" s="218">
        <v>0</v>
      </c>
      <c r="AQ482" s="218">
        <v>0</v>
      </c>
      <c r="AR482" s="218">
        <v>0</v>
      </c>
      <c r="AS482" s="219">
        <f t="shared" si="96"/>
        <v>0</v>
      </c>
      <c r="AT482" s="242">
        <v>0</v>
      </c>
      <c r="AU482" s="242">
        <v>0</v>
      </c>
      <c r="AV482" s="242">
        <v>0</v>
      </c>
      <c r="AW482" s="242">
        <v>0</v>
      </c>
      <c r="AX482" s="219">
        <f t="shared" si="97"/>
        <v>0</v>
      </c>
      <c r="AY482" s="219">
        <v>0</v>
      </c>
      <c r="AZ482" s="219">
        <v>0</v>
      </c>
      <c r="BA482" s="219">
        <v>0</v>
      </c>
      <c r="BB482" s="219">
        <v>0</v>
      </c>
      <c r="BC482" s="278">
        <v>0</v>
      </c>
      <c r="BD482" s="219">
        <v>0</v>
      </c>
      <c r="BE482" s="218">
        <v>10000</v>
      </c>
    </row>
    <row r="483" ht="20.1" customHeight="1" spans="1:57">
      <c r="A483" s="280">
        <v>476</v>
      </c>
      <c r="B483" s="275" t="s">
        <v>48</v>
      </c>
      <c r="C483" s="272" t="s">
        <v>49</v>
      </c>
      <c r="D483" s="273">
        <v>2014</v>
      </c>
      <c r="E483" s="273" t="s">
        <v>541</v>
      </c>
      <c r="F483" s="274" t="s">
        <v>51</v>
      </c>
      <c r="G483" s="274" t="s">
        <v>52</v>
      </c>
      <c r="H483" s="220">
        <f t="shared" si="86"/>
        <v>800000</v>
      </c>
      <c r="I483" s="215">
        <f t="shared" si="87"/>
        <v>790000</v>
      </c>
      <c r="J483" s="216">
        <f t="shared" si="88"/>
        <v>790000</v>
      </c>
      <c r="K483" s="217">
        <v>790000</v>
      </c>
      <c r="L483" s="216">
        <v>0</v>
      </c>
      <c r="M483" s="218">
        <v>0</v>
      </c>
      <c r="N483" s="217">
        <v>0</v>
      </c>
      <c r="O483" s="216">
        <f t="shared" si="89"/>
        <v>0</v>
      </c>
      <c r="P483" s="215">
        <v>0</v>
      </c>
      <c r="Q483" s="215">
        <v>0</v>
      </c>
      <c r="R483" s="215">
        <v>0</v>
      </c>
      <c r="S483" s="218">
        <v>0</v>
      </c>
      <c r="T483" s="216">
        <f t="shared" si="90"/>
        <v>0</v>
      </c>
      <c r="U483" s="242">
        <v>0</v>
      </c>
      <c r="V483" s="242">
        <v>0</v>
      </c>
      <c r="W483" s="242">
        <v>0</v>
      </c>
      <c r="X483" s="242">
        <v>0</v>
      </c>
      <c r="Y483" s="219">
        <f t="shared" si="91"/>
        <v>0</v>
      </c>
      <c r="Z483" s="219">
        <v>0</v>
      </c>
      <c r="AA483" s="219">
        <v>0</v>
      </c>
      <c r="AB483" s="219">
        <v>0</v>
      </c>
      <c r="AC483" s="219">
        <v>0</v>
      </c>
      <c r="AD483" s="220">
        <v>0</v>
      </c>
      <c r="AE483" s="219">
        <v>0</v>
      </c>
      <c r="AF483" s="218">
        <v>10000</v>
      </c>
      <c r="AG483" s="220">
        <f t="shared" si="92"/>
        <v>800000</v>
      </c>
      <c r="AH483" s="215">
        <f t="shared" si="93"/>
        <v>790000</v>
      </c>
      <c r="AI483" s="219">
        <f t="shared" si="94"/>
        <v>790000</v>
      </c>
      <c r="AJ483" s="218">
        <v>790000</v>
      </c>
      <c r="AK483" s="218">
        <v>0</v>
      </c>
      <c r="AL483" s="218">
        <v>0</v>
      </c>
      <c r="AM483" s="218">
        <v>0</v>
      </c>
      <c r="AN483" s="219">
        <f t="shared" si="95"/>
        <v>0</v>
      </c>
      <c r="AO483" s="218">
        <v>0</v>
      </c>
      <c r="AP483" s="218">
        <v>0</v>
      </c>
      <c r="AQ483" s="218">
        <v>0</v>
      </c>
      <c r="AR483" s="218">
        <v>0</v>
      </c>
      <c r="AS483" s="219">
        <f t="shared" si="96"/>
        <v>0</v>
      </c>
      <c r="AT483" s="242">
        <v>0</v>
      </c>
      <c r="AU483" s="242">
        <v>0</v>
      </c>
      <c r="AV483" s="242">
        <v>0</v>
      </c>
      <c r="AW483" s="242">
        <v>0</v>
      </c>
      <c r="AX483" s="219">
        <f t="shared" si="97"/>
        <v>0</v>
      </c>
      <c r="AY483" s="219">
        <v>0</v>
      </c>
      <c r="AZ483" s="219">
        <v>0</v>
      </c>
      <c r="BA483" s="219">
        <v>0</v>
      </c>
      <c r="BB483" s="219">
        <v>0</v>
      </c>
      <c r="BC483" s="278">
        <v>0</v>
      </c>
      <c r="BD483" s="219">
        <v>0</v>
      </c>
      <c r="BE483" s="218">
        <v>10000</v>
      </c>
    </row>
    <row r="484" ht="20.1" customHeight="1" spans="1:57">
      <c r="A484" s="280">
        <v>477</v>
      </c>
      <c r="B484" s="275" t="s">
        <v>48</v>
      </c>
      <c r="C484" s="272" t="s">
        <v>49</v>
      </c>
      <c r="D484" s="273">
        <v>2014</v>
      </c>
      <c r="E484" s="273" t="s">
        <v>542</v>
      </c>
      <c r="F484" s="274" t="s">
        <v>52</v>
      </c>
      <c r="G484" s="274" t="s">
        <v>52</v>
      </c>
      <c r="H484" s="220">
        <f t="shared" si="86"/>
        <v>510000</v>
      </c>
      <c r="I484" s="215">
        <f t="shared" si="87"/>
        <v>500000</v>
      </c>
      <c r="J484" s="216">
        <f t="shared" si="88"/>
        <v>500000</v>
      </c>
      <c r="K484" s="217">
        <v>500000</v>
      </c>
      <c r="L484" s="216">
        <v>0</v>
      </c>
      <c r="M484" s="218">
        <v>0</v>
      </c>
      <c r="N484" s="217">
        <v>0</v>
      </c>
      <c r="O484" s="216">
        <f t="shared" si="89"/>
        <v>0</v>
      </c>
      <c r="P484" s="215">
        <v>0</v>
      </c>
      <c r="Q484" s="215">
        <v>0</v>
      </c>
      <c r="R484" s="215">
        <v>0</v>
      </c>
      <c r="S484" s="218">
        <v>0</v>
      </c>
      <c r="T484" s="216">
        <f t="shared" si="90"/>
        <v>0</v>
      </c>
      <c r="U484" s="242">
        <v>0</v>
      </c>
      <c r="V484" s="242">
        <v>0</v>
      </c>
      <c r="W484" s="242">
        <v>0</v>
      </c>
      <c r="X484" s="242">
        <v>0</v>
      </c>
      <c r="Y484" s="219">
        <f t="shared" si="91"/>
        <v>0</v>
      </c>
      <c r="Z484" s="219">
        <v>0</v>
      </c>
      <c r="AA484" s="219">
        <v>0</v>
      </c>
      <c r="AB484" s="219">
        <v>0</v>
      </c>
      <c r="AC484" s="219">
        <v>0</v>
      </c>
      <c r="AD484" s="220">
        <v>0</v>
      </c>
      <c r="AE484" s="219">
        <v>0</v>
      </c>
      <c r="AF484" s="218">
        <v>10000</v>
      </c>
      <c r="AG484" s="220">
        <f t="shared" si="92"/>
        <v>510000</v>
      </c>
      <c r="AH484" s="215">
        <f t="shared" si="93"/>
        <v>500000</v>
      </c>
      <c r="AI484" s="219">
        <f t="shared" si="94"/>
        <v>500000</v>
      </c>
      <c r="AJ484" s="218">
        <v>500000</v>
      </c>
      <c r="AK484" s="218">
        <v>0</v>
      </c>
      <c r="AL484" s="218">
        <v>0</v>
      </c>
      <c r="AM484" s="218">
        <v>0</v>
      </c>
      <c r="AN484" s="219">
        <f t="shared" si="95"/>
        <v>0</v>
      </c>
      <c r="AO484" s="218">
        <v>0</v>
      </c>
      <c r="AP484" s="218">
        <v>0</v>
      </c>
      <c r="AQ484" s="218">
        <v>0</v>
      </c>
      <c r="AR484" s="218">
        <v>0</v>
      </c>
      <c r="AS484" s="219">
        <f t="shared" si="96"/>
        <v>0</v>
      </c>
      <c r="AT484" s="242">
        <v>0</v>
      </c>
      <c r="AU484" s="242">
        <v>0</v>
      </c>
      <c r="AV484" s="242">
        <v>0</v>
      </c>
      <c r="AW484" s="242">
        <v>0</v>
      </c>
      <c r="AX484" s="219">
        <f t="shared" si="97"/>
        <v>0</v>
      </c>
      <c r="AY484" s="219">
        <v>0</v>
      </c>
      <c r="AZ484" s="219">
        <v>0</v>
      </c>
      <c r="BA484" s="219">
        <v>0</v>
      </c>
      <c r="BB484" s="219">
        <v>0</v>
      </c>
      <c r="BC484" s="278">
        <v>0</v>
      </c>
      <c r="BD484" s="219">
        <v>0</v>
      </c>
      <c r="BE484" s="218">
        <v>10000</v>
      </c>
    </row>
    <row r="485" ht="20.1" customHeight="1" spans="1:57">
      <c r="A485" s="280">
        <v>478</v>
      </c>
      <c r="B485" s="275" t="s">
        <v>48</v>
      </c>
      <c r="C485" s="272" t="s">
        <v>49</v>
      </c>
      <c r="D485" s="273">
        <v>2014</v>
      </c>
      <c r="E485" s="273" t="s">
        <v>543</v>
      </c>
      <c r="F485" s="274" t="s">
        <v>51</v>
      </c>
      <c r="G485" s="274" t="s">
        <v>51</v>
      </c>
      <c r="H485" s="220">
        <f t="shared" si="86"/>
        <v>900000</v>
      </c>
      <c r="I485" s="215">
        <f t="shared" si="87"/>
        <v>850000</v>
      </c>
      <c r="J485" s="216">
        <f t="shared" si="88"/>
        <v>850000</v>
      </c>
      <c r="K485" s="217">
        <v>850000</v>
      </c>
      <c r="L485" s="216">
        <v>0</v>
      </c>
      <c r="M485" s="218">
        <v>0</v>
      </c>
      <c r="N485" s="217">
        <v>0</v>
      </c>
      <c r="O485" s="216">
        <f t="shared" si="89"/>
        <v>0</v>
      </c>
      <c r="P485" s="215">
        <v>0</v>
      </c>
      <c r="Q485" s="215">
        <v>0</v>
      </c>
      <c r="R485" s="215">
        <v>0</v>
      </c>
      <c r="S485" s="218">
        <v>0</v>
      </c>
      <c r="T485" s="216">
        <f t="shared" si="90"/>
        <v>0</v>
      </c>
      <c r="U485" s="242">
        <v>0</v>
      </c>
      <c r="V485" s="242">
        <v>0</v>
      </c>
      <c r="W485" s="242">
        <v>0</v>
      </c>
      <c r="X485" s="242">
        <v>0</v>
      </c>
      <c r="Y485" s="219">
        <f t="shared" si="91"/>
        <v>0</v>
      </c>
      <c r="Z485" s="219">
        <v>0</v>
      </c>
      <c r="AA485" s="219">
        <v>0</v>
      </c>
      <c r="AB485" s="219">
        <v>0</v>
      </c>
      <c r="AC485" s="219">
        <v>0</v>
      </c>
      <c r="AD485" s="220">
        <v>0</v>
      </c>
      <c r="AE485" s="219">
        <v>0</v>
      </c>
      <c r="AF485" s="218">
        <v>50000</v>
      </c>
      <c r="AG485" s="220">
        <f t="shared" si="92"/>
        <v>849880</v>
      </c>
      <c r="AH485" s="215">
        <f t="shared" si="93"/>
        <v>849880</v>
      </c>
      <c r="AI485" s="219">
        <f t="shared" si="94"/>
        <v>849880</v>
      </c>
      <c r="AJ485" s="218">
        <v>849880</v>
      </c>
      <c r="AK485" s="218">
        <v>0</v>
      </c>
      <c r="AL485" s="218">
        <v>0</v>
      </c>
      <c r="AM485" s="218">
        <v>0</v>
      </c>
      <c r="AN485" s="219">
        <f t="shared" si="95"/>
        <v>0</v>
      </c>
      <c r="AO485" s="218">
        <v>0</v>
      </c>
      <c r="AP485" s="218">
        <v>0</v>
      </c>
      <c r="AQ485" s="218">
        <v>0</v>
      </c>
      <c r="AR485" s="218">
        <v>0</v>
      </c>
      <c r="AS485" s="219">
        <f t="shared" si="96"/>
        <v>0</v>
      </c>
      <c r="AT485" s="242">
        <v>0</v>
      </c>
      <c r="AU485" s="242">
        <v>0</v>
      </c>
      <c r="AV485" s="242">
        <v>0</v>
      </c>
      <c r="AW485" s="242">
        <v>0</v>
      </c>
      <c r="AX485" s="219">
        <f t="shared" si="97"/>
        <v>0</v>
      </c>
      <c r="AY485" s="219">
        <v>0</v>
      </c>
      <c r="AZ485" s="219">
        <v>0</v>
      </c>
      <c r="BA485" s="219">
        <v>0</v>
      </c>
      <c r="BB485" s="219">
        <v>0</v>
      </c>
      <c r="BC485" s="278">
        <v>0</v>
      </c>
      <c r="BD485" s="219">
        <v>0</v>
      </c>
      <c r="BE485" s="218">
        <v>0</v>
      </c>
    </row>
    <row r="486" ht="20.1" customHeight="1" spans="1:57">
      <c r="A486" s="280">
        <v>479</v>
      </c>
      <c r="B486" s="275" t="s">
        <v>48</v>
      </c>
      <c r="C486" s="272" t="s">
        <v>49</v>
      </c>
      <c r="D486" s="273">
        <v>2014</v>
      </c>
      <c r="E486" s="273" t="s">
        <v>544</v>
      </c>
      <c r="F486" s="274" t="s">
        <v>51</v>
      </c>
      <c r="G486" s="274" t="s">
        <v>51</v>
      </c>
      <c r="H486" s="220">
        <f t="shared" si="86"/>
        <v>4500000</v>
      </c>
      <c r="I486" s="215">
        <f t="shared" si="87"/>
        <v>3500000</v>
      </c>
      <c r="J486" s="216">
        <f t="shared" si="88"/>
        <v>3500000</v>
      </c>
      <c r="K486" s="217">
        <v>3500000</v>
      </c>
      <c r="L486" s="216">
        <v>0</v>
      </c>
      <c r="M486" s="218">
        <v>0</v>
      </c>
      <c r="N486" s="217">
        <v>0</v>
      </c>
      <c r="O486" s="216">
        <f t="shared" si="89"/>
        <v>0</v>
      </c>
      <c r="P486" s="215">
        <v>0</v>
      </c>
      <c r="Q486" s="215">
        <v>0</v>
      </c>
      <c r="R486" s="215">
        <v>0</v>
      </c>
      <c r="S486" s="218">
        <v>0</v>
      </c>
      <c r="T486" s="216">
        <f t="shared" si="90"/>
        <v>0</v>
      </c>
      <c r="U486" s="242">
        <v>0</v>
      </c>
      <c r="V486" s="242">
        <v>0</v>
      </c>
      <c r="W486" s="242">
        <v>0</v>
      </c>
      <c r="X486" s="242">
        <v>0</v>
      </c>
      <c r="Y486" s="219">
        <f t="shared" si="91"/>
        <v>0</v>
      </c>
      <c r="Z486" s="219">
        <v>0</v>
      </c>
      <c r="AA486" s="219">
        <v>0</v>
      </c>
      <c r="AB486" s="219">
        <v>0</v>
      </c>
      <c r="AC486" s="219">
        <v>0</v>
      </c>
      <c r="AD486" s="220">
        <v>0</v>
      </c>
      <c r="AE486" s="219">
        <v>0</v>
      </c>
      <c r="AF486" s="218">
        <v>1000000</v>
      </c>
      <c r="AG486" s="220">
        <f t="shared" si="92"/>
        <v>3500000</v>
      </c>
      <c r="AH486" s="215">
        <f t="shared" si="93"/>
        <v>3500000</v>
      </c>
      <c r="AI486" s="219">
        <f t="shared" si="94"/>
        <v>3500000</v>
      </c>
      <c r="AJ486" s="218">
        <v>3500000</v>
      </c>
      <c r="AK486" s="218">
        <v>0</v>
      </c>
      <c r="AL486" s="218">
        <v>0</v>
      </c>
      <c r="AM486" s="218">
        <v>0</v>
      </c>
      <c r="AN486" s="219">
        <f t="shared" si="95"/>
        <v>0</v>
      </c>
      <c r="AO486" s="218">
        <v>0</v>
      </c>
      <c r="AP486" s="218">
        <v>0</v>
      </c>
      <c r="AQ486" s="218">
        <v>0</v>
      </c>
      <c r="AR486" s="218">
        <v>0</v>
      </c>
      <c r="AS486" s="219">
        <f t="shared" si="96"/>
        <v>0</v>
      </c>
      <c r="AT486" s="242">
        <v>0</v>
      </c>
      <c r="AU486" s="242">
        <v>0</v>
      </c>
      <c r="AV486" s="242">
        <v>0</v>
      </c>
      <c r="AW486" s="242">
        <v>0</v>
      </c>
      <c r="AX486" s="219">
        <f t="shared" si="97"/>
        <v>0</v>
      </c>
      <c r="AY486" s="219">
        <v>0</v>
      </c>
      <c r="AZ486" s="219">
        <v>0</v>
      </c>
      <c r="BA486" s="219">
        <v>0</v>
      </c>
      <c r="BB486" s="219">
        <v>0</v>
      </c>
      <c r="BC486" s="278">
        <v>0</v>
      </c>
      <c r="BD486" s="219">
        <v>0</v>
      </c>
      <c r="BE486" s="218">
        <v>0</v>
      </c>
    </row>
    <row r="487" ht="20.1" customHeight="1" spans="1:57">
      <c r="A487" s="280">
        <v>480</v>
      </c>
      <c r="B487" s="275" t="s">
        <v>48</v>
      </c>
      <c r="C487" s="272" t="s">
        <v>49</v>
      </c>
      <c r="D487" s="273">
        <v>2014</v>
      </c>
      <c r="E487" s="273" t="s">
        <v>545</v>
      </c>
      <c r="F487" s="274" t="s">
        <v>51</v>
      </c>
      <c r="G487" s="274" t="s">
        <v>51</v>
      </c>
      <c r="H487" s="220">
        <f t="shared" si="86"/>
        <v>2150000</v>
      </c>
      <c r="I487" s="215">
        <f t="shared" si="87"/>
        <v>2000000</v>
      </c>
      <c r="J487" s="216">
        <f t="shared" si="88"/>
        <v>2000000</v>
      </c>
      <c r="K487" s="217">
        <v>2000000</v>
      </c>
      <c r="L487" s="216">
        <v>0</v>
      </c>
      <c r="M487" s="218">
        <v>0</v>
      </c>
      <c r="N487" s="217">
        <v>0</v>
      </c>
      <c r="O487" s="216">
        <f t="shared" si="89"/>
        <v>0</v>
      </c>
      <c r="P487" s="215">
        <v>0</v>
      </c>
      <c r="Q487" s="215">
        <v>0</v>
      </c>
      <c r="R487" s="215">
        <v>0</v>
      </c>
      <c r="S487" s="218">
        <v>0</v>
      </c>
      <c r="T487" s="216">
        <f t="shared" si="90"/>
        <v>0</v>
      </c>
      <c r="U487" s="242">
        <v>0</v>
      </c>
      <c r="V487" s="242">
        <v>0</v>
      </c>
      <c r="W487" s="242">
        <v>0</v>
      </c>
      <c r="X487" s="242">
        <v>0</v>
      </c>
      <c r="Y487" s="219">
        <f t="shared" si="91"/>
        <v>0</v>
      </c>
      <c r="Z487" s="219">
        <v>0</v>
      </c>
      <c r="AA487" s="219">
        <v>0</v>
      </c>
      <c r="AB487" s="219">
        <v>0</v>
      </c>
      <c r="AC487" s="219">
        <v>0</v>
      </c>
      <c r="AD487" s="220">
        <v>0</v>
      </c>
      <c r="AE487" s="219">
        <v>0</v>
      </c>
      <c r="AF487" s="218">
        <v>150000</v>
      </c>
      <c r="AG487" s="220">
        <f t="shared" si="92"/>
        <v>2000000</v>
      </c>
      <c r="AH487" s="215">
        <f t="shared" si="93"/>
        <v>2000000</v>
      </c>
      <c r="AI487" s="219">
        <f t="shared" si="94"/>
        <v>2000000</v>
      </c>
      <c r="AJ487" s="218">
        <v>2000000</v>
      </c>
      <c r="AK487" s="218">
        <v>0</v>
      </c>
      <c r="AL487" s="218">
        <v>0</v>
      </c>
      <c r="AM487" s="218">
        <v>0</v>
      </c>
      <c r="AN487" s="219">
        <f t="shared" si="95"/>
        <v>0</v>
      </c>
      <c r="AO487" s="218">
        <v>0</v>
      </c>
      <c r="AP487" s="218">
        <v>0</v>
      </c>
      <c r="AQ487" s="218">
        <v>0</v>
      </c>
      <c r="AR487" s="218">
        <v>0</v>
      </c>
      <c r="AS487" s="219">
        <f t="shared" si="96"/>
        <v>0</v>
      </c>
      <c r="AT487" s="242">
        <v>0</v>
      </c>
      <c r="AU487" s="242">
        <v>0</v>
      </c>
      <c r="AV487" s="242">
        <v>0</v>
      </c>
      <c r="AW487" s="242">
        <v>0</v>
      </c>
      <c r="AX487" s="219">
        <f t="shared" si="97"/>
        <v>0</v>
      </c>
      <c r="AY487" s="219">
        <v>0</v>
      </c>
      <c r="AZ487" s="219">
        <v>0</v>
      </c>
      <c r="BA487" s="219">
        <v>0</v>
      </c>
      <c r="BB487" s="219">
        <v>0</v>
      </c>
      <c r="BC487" s="278">
        <v>0</v>
      </c>
      <c r="BD487" s="219">
        <v>0</v>
      </c>
      <c r="BE487" s="218">
        <v>0</v>
      </c>
    </row>
    <row r="488" ht="20.1" customHeight="1" spans="1:57">
      <c r="A488" s="280">
        <v>481</v>
      </c>
      <c r="B488" s="275" t="s">
        <v>48</v>
      </c>
      <c r="C488" s="272" t="s">
        <v>49</v>
      </c>
      <c r="D488" s="273">
        <v>2015</v>
      </c>
      <c r="E488" s="273" t="s">
        <v>546</v>
      </c>
      <c r="F488" s="274" t="s">
        <v>51</v>
      </c>
      <c r="G488" s="274" t="s">
        <v>51</v>
      </c>
      <c r="H488" s="220">
        <f t="shared" si="86"/>
        <v>510000</v>
      </c>
      <c r="I488" s="215">
        <f t="shared" si="87"/>
        <v>500000</v>
      </c>
      <c r="J488" s="216">
        <f t="shared" si="88"/>
        <v>500000</v>
      </c>
      <c r="K488" s="217">
        <v>500000</v>
      </c>
      <c r="L488" s="216">
        <v>0</v>
      </c>
      <c r="M488" s="218">
        <v>0</v>
      </c>
      <c r="N488" s="217">
        <v>0</v>
      </c>
      <c r="O488" s="216">
        <f t="shared" si="89"/>
        <v>0</v>
      </c>
      <c r="P488" s="215">
        <v>0</v>
      </c>
      <c r="Q488" s="215">
        <v>0</v>
      </c>
      <c r="R488" s="215">
        <v>0</v>
      </c>
      <c r="S488" s="218">
        <v>0</v>
      </c>
      <c r="T488" s="216">
        <f t="shared" si="90"/>
        <v>0</v>
      </c>
      <c r="U488" s="242">
        <v>0</v>
      </c>
      <c r="V488" s="242">
        <v>0</v>
      </c>
      <c r="W488" s="242">
        <v>0</v>
      </c>
      <c r="X488" s="242">
        <v>0</v>
      </c>
      <c r="Y488" s="219">
        <f t="shared" si="91"/>
        <v>0</v>
      </c>
      <c r="Z488" s="219">
        <v>0</v>
      </c>
      <c r="AA488" s="219">
        <v>0</v>
      </c>
      <c r="AB488" s="219">
        <v>0</v>
      </c>
      <c r="AC488" s="219">
        <v>0</v>
      </c>
      <c r="AD488" s="220">
        <v>0</v>
      </c>
      <c r="AE488" s="219">
        <v>0</v>
      </c>
      <c r="AF488" s="218">
        <v>10000</v>
      </c>
      <c r="AG488" s="220">
        <f t="shared" si="92"/>
        <v>500000</v>
      </c>
      <c r="AH488" s="215">
        <f t="shared" si="93"/>
        <v>500000</v>
      </c>
      <c r="AI488" s="219">
        <f t="shared" si="94"/>
        <v>500000</v>
      </c>
      <c r="AJ488" s="218">
        <v>500000</v>
      </c>
      <c r="AK488" s="218">
        <v>0</v>
      </c>
      <c r="AL488" s="218">
        <v>0</v>
      </c>
      <c r="AM488" s="218">
        <v>0</v>
      </c>
      <c r="AN488" s="219">
        <f t="shared" si="95"/>
        <v>0</v>
      </c>
      <c r="AO488" s="218">
        <v>0</v>
      </c>
      <c r="AP488" s="218">
        <v>0</v>
      </c>
      <c r="AQ488" s="218">
        <v>0</v>
      </c>
      <c r="AR488" s="218">
        <v>0</v>
      </c>
      <c r="AS488" s="219">
        <f t="shared" si="96"/>
        <v>0</v>
      </c>
      <c r="AT488" s="242">
        <v>0</v>
      </c>
      <c r="AU488" s="242">
        <v>0</v>
      </c>
      <c r="AV488" s="242">
        <v>0</v>
      </c>
      <c r="AW488" s="242">
        <v>0</v>
      </c>
      <c r="AX488" s="219">
        <f t="shared" si="97"/>
        <v>0</v>
      </c>
      <c r="AY488" s="219">
        <v>0</v>
      </c>
      <c r="AZ488" s="219">
        <v>0</v>
      </c>
      <c r="BA488" s="219">
        <v>0</v>
      </c>
      <c r="BB488" s="219">
        <v>0</v>
      </c>
      <c r="BC488" s="278">
        <v>0</v>
      </c>
      <c r="BD488" s="219">
        <v>0</v>
      </c>
      <c r="BE488" s="218">
        <v>0</v>
      </c>
    </row>
    <row r="489" ht="20.1" customHeight="1" spans="1:57">
      <c r="A489" s="280">
        <v>482</v>
      </c>
      <c r="B489" s="275" t="s">
        <v>48</v>
      </c>
      <c r="C489" s="272" t="s">
        <v>49</v>
      </c>
      <c r="D489" s="273">
        <v>2015</v>
      </c>
      <c r="E489" s="273" t="s">
        <v>547</v>
      </c>
      <c r="F489" s="274" t="s">
        <v>51</v>
      </c>
      <c r="G489" s="274" t="s">
        <v>51</v>
      </c>
      <c r="H489" s="220">
        <f t="shared" si="86"/>
        <v>360000</v>
      </c>
      <c r="I489" s="215">
        <f t="shared" si="87"/>
        <v>350000</v>
      </c>
      <c r="J489" s="216">
        <f t="shared" si="88"/>
        <v>350000</v>
      </c>
      <c r="K489" s="217">
        <v>350000</v>
      </c>
      <c r="L489" s="216">
        <v>0</v>
      </c>
      <c r="M489" s="218">
        <v>0</v>
      </c>
      <c r="N489" s="217">
        <v>0</v>
      </c>
      <c r="O489" s="216">
        <f t="shared" si="89"/>
        <v>0</v>
      </c>
      <c r="P489" s="215">
        <v>0</v>
      </c>
      <c r="Q489" s="215">
        <v>0</v>
      </c>
      <c r="R489" s="215">
        <v>0</v>
      </c>
      <c r="S489" s="218">
        <v>0</v>
      </c>
      <c r="T489" s="216">
        <f t="shared" si="90"/>
        <v>0</v>
      </c>
      <c r="U489" s="242">
        <v>0</v>
      </c>
      <c r="V489" s="242">
        <v>0</v>
      </c>
      <c r="W489" s="242">
        <v>0</v>
      </c>
      <c r="X489" s="242">
        <v>0</v>
      </c>
      <c r="Y489" s="219">
        <f t="shared" si="91"/>
        <v>0</v>
      </c>
      <c r="Z489" s="219">
        <v>0</v>
      </c>
      <c r="AA489" s="219">
        <v>0</v>
      </c>
      <c r="AB489" s="219">
        <v>0</v>
      </c>
      <c r="AC489" s="219">
        <v>0</v>
      </c>
      <c r="AD489" s="220">
        <v>0</v>
      </c>
      <c r="AE489" s="219">
        <v>0</v>
      </c>
      <c r="AF489" s="218">
        <v>10000</v>
      </c>
      <c r="AG489" s="220">
        <f t="shared" si="92"/>
        <v>350000</v>
      </c>
      <c r="AH489" s="215">
        <f t="shared" si="93"/>
        <v>350000</v>
      </c>
      <c r="AI489" s="219">
        <f t="shared" si="94"/>
        <v>350000</v>
      </c>
      <c r="AJ489" s="218">
        <v>350000</v>
      </c>
      <c r="AK489" s="218">
        <v>0</v>
      </c>
      <c r="AL489" s="218">
        <v>0</v>
      </c>
      <c r="AM489" s="218">
        <v>0</v>
      </c>
      <c r="AN489" s="219">
        <f t="shared" si="95"/>
        <v>0</v>
      </c>
      <c r="AO489" s="218">
        <v>0</v>
      </c>
      <c r="AP489" s="218">
        <v>0</v>
      </c>
      <c r="AQ489" s="218">
        <v>0</v>
      </c>
      <c r="AR489" s="218">
        <v>0</v>
      </c>
      <c r="AS489" s="219">
        <f t="shared" si="96"/>
        <v>0</v>
      </c>
      <c r="AT489" s="242">
        <v>0</v>
      </c>
      <c r="AU489" s="242">
        <v>0</v>
      </c>
      <c r="AV489" s="242">
        <v>0</v>
      </c>
      <c r="AW489" s="242">
        <v>0</v>
      </c>
      <c r="AX489" s="219">
        <f t="shared" si="97"/>
        <v>0</v>
      </c>
      <c r="AY489" s="219">
        <v>0</v>
      </c>
      <c r="AZ489" s="219">
        <v>0</v>
      </c>
      <c r="BA489" s="219">
        <v>0</v>
      </c>
      <c r="BB489" s="219">
        <v>0</v>
      </c>
      <c r="BC489" s="278">
        <v>0</v>
      </c>
      <c r="BD489" s="219">
        <v>0</v>
      </c>
      <c r="BE489" s="218">
        <v>0</v>
      </c>
    </row>
    <row r="490" ht="20.1" customHeight="1" spans="1:57">
      <c r="A490" s="280">
        <v>483</v>
      </c>
      <c r="B490" s="275" t="s">
        <v>48</v>
      </c>
      <c r="C490" s="272" t="s">
        <v>49</v>
      </c>
      <c r="D490" s="273">
        <v>2015</v>
      </c>
      <c r="E490" s="273" t="s">
        <v>548</v>
      </c>
      <c r="F490" s="274" t="s">
        <v>51</v>
      </c>
      <c r="G490" s="274" t="s">
        <v>51</v>
      </c>
      <c r="H490" s="220">
        <f t="shared" si="86"/>
        <v>710000</v>
      </c>
      <c r="I490" s="215">
        <f t="shared" si="87"/>
        <v>700000</v>
      </c>
      <c r="J490" s="216">
        <f t="shared" si="88"/>
        <v>700000</v>
      </c>
      <c r="K490" s="217">
        <v>700000</v>
      </c>
      <c r="L490" s="216">
        <v>0</v>
      </c>
      <c r="M490" s="218">
        <v>0</v>
      </c>
      <c r="N490" s="217">
        <v>0</v>
      </c>
      <c r="O490" s="216">
        <f t="shared" si="89"/>
        <v>0</v>
      </c>
      <c r="P490" s="215">
        <v>0</v>
      </c>
      <c r="Q490" s="215">
        <v>0</v>
      </c>
      <c r="R490" s="215">
        <v>0</v>
      </c>
      <c r="S490" s="218">
        <v>0</v>
      </c>
      <c r="T490" s="216">
        <f t="shared" si="90"/>
        <v>0</v>
      </c>
      <c r="U490" s="242">
        <v>0</v>
      </c>
      <c r="V490" s="242">
        <v>0</v>
      </c>
      <c r="W490" s="242">
        <v>0</v>
      </c>
      <c r="X490" s="242">
        <v>0</v>
      </c>
      <c r="Y490" s="219">
        <f t="shared" si="91"/>
        <v>0</v>
      </c>
      <c r="Z490" s="219">
        <v>0</v>
      </c>
      <c r="AA490" s="219">
        <v>0</v>
      </c>
      <c r="AB490" s="219">
        <v>0</v>
      </c>
      <c r="AC490" s="219">
        <v>0</v>
      </c>
      <c r="AD490" s="220">
        <v>0</v>
      </c>
      <c r="AE490" s="219">
        <v>0</v>
      </c>
      <c r="AF490" s="218">
        <v>10000</v>
      </c>
      <c r="AG490" s="220">
        <f t="shared" si="92"/>
        <v>710000</v>
      </c>
      <c r="AH490" s="215">
        <f t="shared" si="93"/>
        <v>700000</v>
      </c>
      <c r="AI490" s="219">
        <f t="shared" si="94"/>
        <v>700000</v>
      </c>
      <c r="AJ490" s="218">
        <v>700000</v>
      </c>
      <c r="AK490" s="218">
        <v>0</v>
      </c>
      <c r="AL490" s="218">
        <v>0</v>
      </c>
      <c r="AM490" s="218">
        <v>0</v>
      </c>
      <c r="AN490" s="219">
        <f t="shared" si="95"/>
        <v>0</v>
      </c>
      <c r="AO490" s="218">
        <v>0</v>
      </c>
      <c r="AP490" s="218">
        <v>0</v>
      </c>
      <c r="AQ490" s="218">
        <v>0</v>
      </c>
      <c r="AR490" s="218">
        <v>0</v>
      </c>
      <c r="AS490" s="219">
        <f t="shared" si="96"/>
        <v>0</v>
      </c>
      <c r="AT490" s="242">
        <v>0</v>
      </c>
      <c r="AU490" s="242">
        <v>0</v>
      </c>
      <c r="AV490" s="242">
        <v>0</v>
      </c>
      <c r="AW490" s="242">
        <v>0</v>
      </c>
      <c r="AX490" s="219">
        <f t="shared" si="97"/>
        <v>0</v>
      </c>
      <c r="AY490" s="219">
        <v>0</v>
      </c>
      <c r="AZ490" s="219">
        <v>0</v>
      </c>
      <c r="BA490" s="219">
        <v>0</v>
      </c>
      <c r="BB490" s="219">
        <v>0</v>
      </c>
      <c r="BC490" s="278">
        <v>0</v>
      </c>
      <c r="BD490" s="219">
        <v>0</v>
      </c>
      <c r="BE490" s="218">
        <v>10000</v>
      </c>
    </row>
    <row r="491" ht="20.1" customHeight="1" spans="1:57">
      <c r="A491" s="280">
        <v>484</v>
      </c>
      <c r="B491" s="275" t="s">
        <v>48</v>
      </c>
      <c r="C491" s="272" t="s">
        <v>49</v>
      </c>
      <c r="D491" s="273">
        <v>2015</v>
      </c>
      <c r="E491" s="273" t="s">
        <v>549</v>
      </c>
      <c r="F491" s="274" t="s">
        <v>51</v>
      </c>
      <c r="G491" s="274" t="s">
        <v>51</v>
      </c>
      <c r="H491" s="220">
        <f t="shared" si="86"/>
        <v>330000</v>
      </c>
      <c r="I491" s="215">
        <f t="shared" si="87"/>
        <v>300000</v>
      </c>
      <c r="J491" s="216">
        <f t="shared" si="88"/>
        <v>300000</v>
      </c>
      <c r="K491" s="217">
        <v>300000</v>
      </c>
      <c r="L491" s="216">
        <v>0</v>
      </c>
      <c r="M491" s="218">
        <v>0</v>
      </c>
      <c r="N491" s="217">
        <v>0</v>
      </c>
      <c r="O491" s="216">
        <f t="shared" si="89"/>
        <v>0</v>
      </c>
      <c r="P491" s="215">
        <v>0</v>
      </c>
      <c r="Q491" s="215">
        <v>0</v>
      </c>
      <c r="R491" s="215">
        <v>0</v>
      </c>
      <c r="S491" s="218">
        <v>0</v>
      </c>
      <c r="T491" s="216">
        <f t="shared" si="90"/>
        <v>0</v>
      </c>
      <c r="U491" s="242">
        <v>0</v>
      </c>
      <c r="V491" s="242">
        <v>0</v>
      </c>
      <c r="W491" s="242">
        <v>0</v>
      </c>
      <c r="X491" s="242">
        <v>0</v>
      </c>
      <c r="Y491" s="219">
        <f t="shared" si="91"/>
        <v>0</v>
      </c>
      <c r="Z491" s="219">
        <v>0</v>
      </c>
      <c r="AA491" s="219">
        <v>0</v>
      </c>
      <c r="AB491" s="219">
        <v>0</v>
      </c>
      <c r="AC491" s="219">
        <v>0</v>
      </c>
      <c r="AD491" s="220">
        <v>0</v>
      </c>
      <c r="AE491" s="219">
        <v>0</v>
      </c>
      <c r="AF491" s="218">
        <v>30000</v>
      </c>
      <c r="AG491" s="220">
        <f t="shared" si="92"/>
        <v>330000</v>
      </c>
      <c r="AH491" s="215">
        <f t="shared" si="93"/>
        <v>300000</v>
      </c>
      <c r="AI491" s="219">
        <f t="shared" si="94"/>
        <v>300000</v>
      </c>
      <c r="AJ491" s="218">
        <v>300000</v>
      </c>
      <c r="AK491" s="218">
        <v>0</v>
      </c>
      <c r="AL491" s="218">
        <v>0</v>
      </c>
      <c r="AM491" s="218">
        <v>0</v>
      </c>
      <c r="AN491" s="219">
        <f t="shared" si="95"/>
        <v>0</v>
      </c>
      <c r="AO491" s="218">
        <v>0</v>
      </c>
      <c r="AP491" s="218">
        <v>0</v>
      </c>
      <c r="AQ491" s="218">
        <v>0</v>
      </c>
      <c r="AR491" s="218">
        <v>0</v>
      </c>
      <c r="AS491" s="219">
        <f t="shared" si="96"/>
        <v>0</v>
      </c>
      <c r="AT491" s="242">
        <v>0</v>
      </c>
      <c r="AU491" s="242">
        <v>0</v>
      </c>
      <c r="AV491" s="242">
        <v>0</v>
      </c>
      <c r="AW491" s="242">
        <v>0</v>
      </c>
      <c r="AX491" s="219">
        <f t="shared" si="97"/>
        <v>0</v>
      </c>
      <c r="AY491" s="219">
        <v>0</v>
      </c>
      <c r="AZ491" s="219">
        <v>0</v>
      </c>
      <c r="BA491" s="219">
        <v>0</v>
      </c>
      <c r="BB491" s="219">
        <v>0</v>
      </c>
      <c r="BC491" s="278">
        <v>0</v>
      </c>
      <c r="BD491" s="219">
        <v>0</v>
      </c>
      <c r="BE491" s="218">
        <v>30000</v>
      </c>
    </row>
    <row r="492" ht="20.1" customHeight="1" spans="1:57">
      <c r="A492" s="280">
        <v>485</v>
      </c>
      <c r="B492" s="275" t="s">
        <v>48</v>
      </c>
      <c r="C492" s="272" t="s">
        <v>49</v>
      </c>
      <c r="D492" s="273">
        <v>2015</v>
      </c>
      <c r="E492" s="273" t="s">
        <v>550</v>
      </c>
      <c r="F492" s="274" t="s">
        <v>51</v>
      </c>
      <c r="G492" s="274" t="s">
        <v>52</v>
      </c>
      <c r="H492" s="220">
        <f t="shared" si="86"/>
        <v>210000</v>
      </c>
      <c r="I492" s="215">
        <f t="shared" si="87"/>
        <v>200000</v>
      </c>
      <c r="J492" s="216">
        <f t="shared" si="88"/>
        <v>200000</v>
      </c>
      <c r="K492" s="217">
        <v>200000</v>
      </c>
      <c r="L492" s="216">
        <v>0</v>
      </c>
      <c r="M492" s="218">
        <v>0</v>
      </c>
      <c r="N492" s="217">
        <v>0</v>
      </c>
      <c r="O492" s="216">
        <f t="shared" si="89"/>
        <v>0</v>
      </c>
      <c r="P492" s="215">
        <v>0</v>
      </c>
      <c r="Q492" s="215">
        <v>0</v>
      </c>
      <c r="R492" s="215">
        <v>0</v>
      </c>
      <c r="S492" s="218">
        <v>0</v>
      </c>
      <c r="T492" s="216">
        <f t="shared" si="90"/>
        <v>0</v>
      </c>
      <c r="U492" s="242">
        <v>0</v>
      </c>
      <c r="V492" s="242">
        <v>0</v>
      </c>
      <c r="W492" s="242">
        <v>0</v>
      </c>
      <c r="X492" s="242">
        <v>0</v>
      </c>
      <c r="Y492" s="219">
        <f t="shared" si="91"/>
        <v>0</v>
      </c>
      <c r="Z492" s="219">
        <v>0</v>
      </c>
      <c r="AA492" s="219">
        <v>0</v>
      </c>
      <c r="AB492" s="219">
        <v>0</v>
      </c>
      <c r="AC492" s="219">
        <v>0</v>
      </c>
      <c r="AD492" s="220">
        <v>0</v>
      </c>
      <c r="AE492" s="219">
        <v>0</v>
      </c>
      <c r="AF492" s="218">
        <v>10000</v>
      </c>
      <c r="AG492" s="220">
        <f t="shared" si="92"/>
        <v>200000</v>
      </c>
      <c r="AH492" s="215">
        <f t="shared" si="93"/>
        <v>200000</v>
      </c>
      <c r="AI492" s="219">
        <f t="shared" si="94"/>
        <v>200000</v>
      </c>
      <c r="AJ492" s="218">
        <v>200000</v>
      </c>
      <c r="AK492" s="218">
        <v>0</v>
      </c>
      <c r="AL492" s="218">
        <v>0</v>
      </c>
      <c r="AM492" s="218">
        <v>0</v>
      </c>
      <c r="AN492" s="219">
        <f t="shared" si="95"/>
        <v>0</v>
      </c>
      <c r="AO492" s="218">
        <v>0</v>
      </c>
      <c r="AP492" s="218">
        <v>0</v>
      </c>
      <c r="AQ492" s="218">
        <v>0</v>
      </c>
      <c r="AR492" s="218">
        <v>0</v>
      </c>
      <c r="AS492" s="219">
        <f t="shared" si="96"/>
        <v>0</v>
      </c>
      <c r="AT492" s="242">
        <v>0</v>
      </c>
      <c r="AU492" s="242">
        <v>0</v>
      </c>
      <c r="AV492" s="242">
        <v>0</v>
      </c>
      <c r="AW492" s="242">
        <v>0</v>
      </c>
      <c r="AX492" s="219">
        <f t="shared" si="97"/>
        <v>0</v>
      </c>
      <c r="AY492" s="219">
        <v>0</v>
      </c>
      <c r="AZ492" s="219">
        <v>0</v>
      </c>
      <c r="BA492" s="219">
        <v>0</v>
      </c>
      <c r="BB492" s="219">
        <v>0</v>
      </c>
      <c r="BC492" s="278">
        <v>0</v>
      </c>
      <c r="BD492" s="219">
        <v>0</v>
      </c>
      <c r="BE492" s="218">
        <v>0</v>
      </c>
    </row>
    <row r="493" ht="20.1" customHeight="1" spans="1:57">
      <c r="A493" s="280">
        <v>486</v>
      </c>
      <c r="B493" s="275" t="s">
        <v>48</v>
      </c>
      <c r="C493" s="272" t="s">
        <v>49</v>
      </c>
      <c r="D493" s="273">
        <v>2015</v>
      </c>
      <c r="E493" s="273" t="s">
        <v>551</v>
      </c>
      <c r="F493" s="274" t="s">
        <v>51</v>
      </c>
      <c r="G493" s="274" t="s">
        <v>51</v>
      </c>
      <c r="H493" s="220">
        <f t="shared" si="86"/>
        <v>530000</v>
      </c>
      <c r="I493" s="215">
        <f t="shared" si="87"/>
        <v>500000</v>
      </c>
      <c r="J493" s="216">
        <f t="shared" si="88"/>
        <v>500000</v>
      </c>
      <c r="K493" s="217">
        <v>500000</v>
      </c>
      <c r="L493" s="216">
        <v>0</v>
      </c>
      <c r="M493" s="218">
        <v>0</v>
      </c>
      <c r="N493" s="217">
        <v>0</v>
      </c>
      <c r="O493" s="216">
        <f t="shared" si="89"/>
        <v>0</v>
      </c>
      <c r="P493" s="215">
        <v>0</v>
      </c>
      <c r="Q493" s="215">
        <v>0</v>
      </c>
      <c r="R493" s="215">
        <v>0</v>
      </c>
      <c r="S493" s="218">
        <v>0</v>
      </c>
      <c r="T493" s="216">
        <f t="shared" si="90"/>
        <v>0</v>
      </c>
      <c r="U493" s="242">
        <v>0</v>
      </c>
      <c r="V493" s="242">
        <v>0</v>
      </c>
      <c r="W493" s="242">
        <v>0</v>
      </c>
      <c r="X493" s="242">
        <v>0</v>
      </c>
      <c r="Y493" s="219">
        <f t="shared" si="91"/>
        <v>0</v>
      </c>
      <c r="Z493" s="219">
        <v>0</v>
      </c>
      <c r="AA493" s="219">
        <v>0</v>
      </c>
      <c r="AB493" s="219">
        <v>0</v>
      </c>
      <c r="AC493" s="219">
        <v>0</v>
      </c>
      <c r="AD493" s="220">
        <v>0</v>
      </c>
      <c r="AE493" s="219">
        <v>0</v>
      </c>
      <c r="AF493" s="218">
        <v>30000</v>
      </c>
      <c r="AG493" s="220">
        <f t="shared" si="92"/>
        <v>500000</v>
      </c>
      <c r="AH493" s="215">
        <f t="shared" si="93"/>
        <v>500000</v>
      </c>
      <c r="AI493" s="219">
        <f t="shared" si="94"/>
        <v>500000</v>
      </c>
      <c r="AJ493" s="218">
        <v>500000</v>
      </c>
      <c r="AK493" s="218">
        <v>0</v>
      </c>
      <c r="AL493" s="218">
        <v>0</v>
      </c>
      <c r="AM493" s="218">
        <v>0</v>
      </c>
      <c r="AN493" s="219">
        <f t="shared" si="95"/>
        <v>0</v>
      </c>
      <c r="AO493" s="218">
        <v>0</v>
      </c>
      <c r="AP493" s="218">
        <v>0</v>
      </c>
      <c r="AQ493" s="218">
        <v>0</v>
      </c>
      <c r="AR493" s="218">
        <v>0</v>
      </c>
      <c r="AS493" s="219">
        <f t="shared" si="96"/>
        <v>0</v>
      </c>
      <c r="AT493" s="242">
        <v>0</v>
      </c>
      <c r="AU493" s="242">
        <v>0</v>
      </c>
      <c r="AV493" s="242">
        <v>0</v>
      </c>
      <c r="AW493" s="242">
        <v>0</v>
      </c>
      <c r="AX493" s="219">
        <f t="shared" si="97"/>
        <v>0</v>
      </c>
      <c r="AY493" s="219">
        <v>0</v>
      </c>
      <c r="AZ493" s="219">
        <v>0</v>
      </c>
      <c r="BA493" s="219">
        <v>0</v>
      </c>
      <c r="BB493" s="219">
        <v>0</v>
      </c>
      <c r="BC493" s="278">
        <v>0</v>
      </c>
      <c r="BD493" s="219">
        <v>0</v>
      </c>
      <c r="BE493" s="218">
        <v>0</v>
      </c>
    </row>
    <row r="494" ht="20.1" customHeight="1" spans="1:57">
      <c r="A494" s="280">
        <v>487</v>
      </c>
      <c r="B494" s="275" t="s">
        <v>48</v>
      </c>
      <c r="C494" s="272" t="s">
        <v>49</v>
      </c>
      <c r="D494" s="273">
        <v>2015</v>
      </c>
      <c r="E494" s="273" t="s">
        <v>552</v>
      </c>
      <c r="F494" s="274" t="s">
        <v>51</v>
      </c>
      <c r="G494" s="274" t="s">
        <v>51</v>
      </c>
      <c r="H494" s="220">
        <f t="shared" si="86"/>
        <v>510000</v>
      </c>
      <c r="I494" s="215">
        <f t="shared" si="87"/>
        <v>500000</v>
      </c>
      <c r="J494" s="216">
        <f t="shared" si="88"/>
        <v>500000</v>
      </c>
      <c r="K494" s="217">
        <v>500000</v>
      </c>
      <c r="L494" s="216">
        <v>0</v>
      </c>
      <c r="M494" s="218">
        <v>0</v>
      </c>
      <c r="N494" s="217">
        <v>0</v>
      </c>
      <c r="O494" s="216">
        <f t="shared" si="89"/>
        <v>0</v>
      </c>
      <c r="P494" s="215">
        <v>0</v>
      </c>
      <c r="Q494" s="215">
        <v>0</v>
      </c>
      <c r="R494" s="215">
        <v>0</v>
      </c>
      <c r="S494" s="218">
        <v>0</v>
      </c>
      <c r="T494" s="216">
        <f t="shared" si="90"/>
        <v>0</v>
      </c>
      <c r="U494" s="242">
        <v>0</v>
      </c>
      <c r="V494" s="242">
        <v>0</v>
      </c>
      <c r="W494" s="242">
        <v>0</v>
      </c>
      <c r="X494" s="242">
        <v>0</v>
      </c>
      <c r="Y494" s="219">
        <f t="shared" si="91"/>
        <v>0</v>
      </c>
      <c r="Z494" s="219">
        <v>0</v>
      </c>
      <c r="AA494" s="219">
        <v>0</v>
      </c>
      <c r="AB494" s="219">
        <v>0</v>
      </c>
      <c r="AC494" s="219">
        <v>0</v>
      </c>
      <c r="AD494" s="220">
        <v>0</v>
      </c>
      <c r="AE494" s="219">
        <v>0</v>
      </c>
      <c r="AF494" s="218">
        <v>10000</v>
      </c>
      <c r="AG494" s="220">
        <f t="shared" si="92"/>
        <v>510000</v>
      </c>
      <c r="AH494" s="215">
        <f t="shared" si="93"/>
        <v>500000</v>
      </c>
      <c r="AI494" s="219">
        <f t="shared" si="94"/>
        <v>500000</v>
      </c>
      <c r="AJ494" s="218">
        <v>500000</v>
      </c>
      <c r="AK494" s="218">
        <v>0</v>
      </c>
      <c r="AL494" s="218">
        <v>0</v>
      </c>
      <c r="AM494" s="218">
        <v>0</v>
      </c>
      <c r="AN494" s="219">
        <f t="shared" si="95"/>
        <v>0</v>
      </c>
      <c r="AO494" s="218">
        <v>0</v>
      </c>
      <c r="AP494" s="218">
        <v>0</v>
      </c>
      <c r="AQ494" s="218">
        <v>0</v>
      </c>
      <c r="AR494" s="218">
        <v>0</v>
      </c>
      <c r="AS494" s="219">
        <f t="shared" si="96"/>
        <v>0</v>
      </c>
      <c r="AT494" s="242">
        <v>0</v>
      </c>
      <c r="AU494" s="242">
        <v>0</v>
      </c>
      <c r="AV494" s="242">
        <v>0</v>
      </c>
      <c r="AW494" s="242">
        <v>0</v>
      </c>
      <c r="AX494" s="219">
        <f t="shared" si="97"/>
        <v>0</v>
      </c>
      <c r="AY494" s="219">
        <v>0</v>
      </c>
      <c r="AZ494" s="219">
        <v>0</v>
      </c>
      <c r="BA494" s="219">
        <v>0</v>
      </c>
      <c r="BB494" s="219">
        <v>0</v>
      </c>
      <c r="BC494" s="278">
        <v>0</v>
      </c>
      <c r="BD494" s="219">
        <v>0</v>
      </c>
      <c r="BE494" s="218">
        <v>10000</v>
      </c>
    </row>
    <row r="495" ht="20.1" customHeight="1" spans="1:57">
      <c r="A495" s="280">
        <v>488</v>
      </c>
      <c r="B495" s="275" t="s">
        <v>48</v>
      </c>
      <c r="C495" s="272" t="s">
        <v>49</v>
      </c>
      <c r="D495" s="273">
        <v>2015</v>
      </c>
      <c r="E495" s="273" t="s">
        <v>553</v>
      </c>
      <c r="F495" s="274" t="s">
        <v>51</v>
      </c>
      <c r="G495" s="274" t="s">
        <v>51</v>
      </c>
      <c r="H495" s="220">
        <f t="shared" si="86"/>
        <v>410000</v>
      </c>
      <c r="I495" s="215">
        <f t="shared" si="87"/>
        <v>400000</v>
      </c>
      <c r="J495" s="216">
        <f t="shared" si="88"/>
        <v>400000</v>
      </c>
      <c r="K495" s="217">
        <v>400000</v>
      </c>
      <c r="L495" s="216">
        <v>0</v>
      </c>
      <c r="M495" s="218">
        <v>0</v>
      </c>
      <c r="N495" s="217">
        <v>0</v>
      </c>
      <c r="O495" s="216">
        <f t="shared" si="89"/>
        <v>0</v>
      </c>
      <c r="P495" s="215">
        <v>0</v>
      </c>
      <c r="Q495" s="215">
        <v>0</v>
      </c>
      <c r="R495" s="215">
        <v>0</v>
      </c>
      <c r="S495" s="218">
        <v>0</v>
      </c>
      <c r="T495" s="216">
        <f t="shared" si="90"/>
        <v>0</v>
      </c>
      <c r="U495" s="242">
        <v>0</v>
      </c>
      <c r="V495" s="242">
        <v>0</v>
      </c>
      <c r="W495" s="242">
        <v>0</v>
      </c>
      <c r="X495" s="242">
        <v>0</v>
      </c>
      <c r="Y495" s="219">
        <f t="shared" si="91"/>
        <v>0</v>
      </c>
      <c r="Z495" s="219">
        <v>0</v>
      </c>
      <c r="AA495" s="219">
        <v>0</v>
      </c>
      <c r="AB495" s="219">
        <v>0</v>
      </c>
      <c r="AC495" s="219">
        <v>0</v>
      </c>
      <c r="AD495" s="220">
        <v>0</v>
      </c>
      <c r="AE495" s="219">
        <v>0</v>
      </c>
      <c r="AF495" s="218">
        <v>10000</v>
      </c>
      <c r="AG495" s="220">
        <f t="shared" si="92"/>
        <v>400000</v>
      </c>
      <c r="AH495" s="215">
        <f t="shared" si="93"/>
        <v>400000</v>
      </c>
      <c r="AI495" s="219">
        <f t="shared" si="94"/>
        <v>400000</v>
      </c>
      <c r="AJ495" s="218">
        <v>400000</v>
      </c>
      <c r="AK495" s="218">
        <v>0</v>
      </c>
      <c r="AL495" s="218">
        <v>0</v>
      </c>
      <c r="AM495" s="218">
        <v>0</v>
      </c>
      <c r="AN495" s="219">
        <f t="shared" si="95"/>
        <v>0</v>
      </c>
      <c r="AO495" s="218">
        <v>0</v>
      </c>
      <c r="AP495" s="218">
        <v>0</v>
      </c>
      <c r="AQ495" s="218">
        <v>0</v>
      </c>
      <c r="AR495" s="218">
        <v>0</v>
      </c>
      <c r="AS495" s="219">
        <f t="shared" si="96"/>
        <v>0</v>
      </c>
      <c r="AT495" s="242">
        <v>0</v>
      </c>
      <c r="AU495" s="242">
        <v>0</v>
      </c>
      <c r="AV495" s="242">
        <v>0</v>
      </c>
      <c r="AW495" s="242">
        <v>0</v>
      </c>
      <c r="AX495" s="219">
        <f t="shared" si="97"/>
        <v>0</v>
      </c>
      <c r="AY495" s="219">
        <v>0</v>
      </c>
      <c r="AZ495" s="219">
        <v>0</v>
      </c>
      <c r="BA495" s="219">
        <v>0</v>
      </c>
      <c r="BB495" s="219">
        <v>0</v>
      </c>
      <c r="BC495" s="278">
        <v>0</v>
      </c>
      <c r="BD495" s="219">
        <v>0</v>
      </c>
      <c r="BE495" s="218">
        <v>0</v>
      </c>
    </row>
    <row r="496" ht="20.1" customHeight="1" spans="1:57">
      <c r="A496" s="280">
        <v>489</v>
      </c>
      <c r="B496" s="275" t="s">
        <v>48</v>
      </c>
      <c r="C496" s="272" t="s">
        <v>49</v>
      </c>
      <c r="D496" s="273">
        <v>2015</v>
      </c>
      <c r="E496" s="273" t="s">
        <v>554</v>
      </c>
      <c r="F496" s="274" t="s">
        <v>51</v>
      </c>
      <c r="G496" s="274" t="s">
        <v>51</v>
      </c>
      <c r="H496" s="220">
        <f t="shared" si="86"/>
        <v>360000</v>
      </c>
      <c r="I496" s="215">
        <f t="shared" si="87"/>
        <v>350000</v>
      </c>
      <c r="J496" s="216">
        <f t="shared" si="88"/>
        <v>350000</v>
      </c>
      <c r="K496" s="217">
        <v>350000</v>
      </c>
      <c r="L496" s="216">
        <v>0</v>
      </c>
      <c r="M496" s="218">
        <v>0</v>
      </c>
      <c r="N496" s="217">
        <v>0</v>
      </c>
      <c r="O496" s="216">
        <f t="shared" si="89"/>
        <v>0</v>
      </c>
      <c r="P496" s="215">
        <v>0</v>
      </c>
      <c r="Q496" s="215">
        <v>0</v>
      </c>
      <c r="R496" s="215">
        <v>0</v>
      </c>
      <c r="S496" s="218">
        <v>0</v>
      </c>
      <c r="T496" s="216">
        <f t="shared" si="90"/>
        <v>0</v>
      </c>
      <c r="U496" s="242">
        <v>0</v>
      </c>
      <c r="V496" s="242">
        <v>0</v>
      </c>
      <c r="W496" s="242">
        <v>0</v>
      </c>
      <c r="X496" s="242">
        <v>0</v>
      </c>
      <c r="Y496" s="219">
        <f t="shared" si="91"/>
        <v>0</v>
      </c>
      <c r="Z496" s="219">
        <v>0</v>
      </c>
      <c r="AA496" s="219">
        <v>0</v>
      </c>
      <c r="AB496" s="219">
        <v>0</v>
      </c>
      <c r="AC496" s="219">
        <v>0</v>
      </c>
      <c r="AD496" s="220">
        <v>0</v>
      </c>
      <c r="AE496" s="219">
        <v>0</v>
      </c>
      <c r="AF496" s="218">
        <v>10000</v>
      </c>
      <c r="AG496" s="220">
        <f t="shared" si="92"/>
        <v>350000</v>
      </c>
      <c r="AH496" s="215">
        <f t="shared" si="93"/>
        <v>350000</v>
      </c>
      <c r="AI496" s="219">
        <f t="shared" si="94"/>
        <v>350000</v>
      </c>
      <c r="AJ496" s="218">
        <v>350000</v>
      </c>
      <c r="AK496" s="218">
        <v>0</v>
      </c>
      <c r="AL496" s="218">
        <v>0</v>
      </c>
      <c r="AM496" s="218">
        <v>0</v>
      </c>
      <c r="AN496" s="219">
        <f t="shared" si="95"/>
        <v>0</v>
      </c>
      <c r="AO496" s="218">
        <v>0</v>
      </c>
      <c r="AP496" s="218">
        <v>0</v>
      </c>
      <c r="AQ496" s="218">
        <v>0</v>
      </c>
      <c r="AR496" s="218">
        <v>0</v>
      </c>
      <c r="AS496" s="219">
        <f t="shared" si="96"/>
        <v>0</v>
      </c>
      <c r="AT496" s="242">
        <v>0</v>
      </c>
      <c r="AU496" s="242">
        <v>0</v>
      </c>
      <c r="AV496" s="242">
        <v>0</v>
      </c>
      <c r="AW496" s="242">
        <v>0</v>
      </c>
      <c r="AX496" s="219">
        <f t="shared" si="97"/>
        <v>0</v>
      </c>
      <c r="AY496" s="219">
        <v>0</v>
      </c>
      <c r="AZ496" s="219">
        <v>0</v>
      </c>
      <c r="BA496" s="219">
        <v>0</v>
      </c>
      <c r="BB496" s="219">
        <v>0</v>
      </c>
      <c r="BC496" s="278">
        <v>0</v>
      </c>
      <c r="BD496" s="219">
        <v>0</v>
      </c>
      <c r="BE496" s="218">
        <v>0</v>
      </c>
    </row>
    <row r="497" ht="20.1" customHeight="1" spans="1:57">
      <c r="A497" s="280">
        <v>490</v>
      </c>
      <c r="B497" s="275" t="s">
        <v>48</v>
      </c>
      <c r="C497" s="272" t="s">
        <v>49</v>
      </c>
      <c r="D497" s="273">
        <v>2015</v>
      </c>
      <c r="E497" s="273" t="s">
        <v>555</v>
      </c>
      <c r="F497" s="274" t="s">
        <v>51</v>
      </c>
      <c r="G497" s="274" t="s">
        <v>51</v>
      </c>
      <c r="H497" s="220">
        <f t="shared" si="86"/>
        <v>260000</v>
      </c>
      <c r="I497" s="215">
        <f t="shared" si="87"/>
        <v>250000</v>
      </c>
      <c r="J497" s="216">
        <f t="shared" si="88"/>
        <v>250000</v>
      </c>
      <c r="K497" s="217">
        <v>250000</v>
      </c>
      <c r="L497" s="216">
        <v>0</v>
      </c>
      <c r="M497" s="218">
        <v>0</v>
      </c>
      <c r="N497" s="217">
        <v>0</v>
      </c>
      <c r="O497" s="216">
        <f t="shared" si="89"/>
        <v>0</v>
      </c>
      <c r="P497" s="215">
        <v>0</v>
      </c>
      <c r="Q497" s="215">
        <v>0</v>
      </c>
      <c r="R497" s="215">
        <v>0</v>
      </c>
      <c r="S497" s="218">
        <v>0</v>
      </c>
      <c r="T497" s="216">
        <f t="shared" si="90"/>
        <v>0</v>
      </c>
      <c r="U497" s="242">
        <v>0</v>
      </c>
      <c r="V497" s="242">
        <v>0</v>
      </c>
      <c r="W497" s="242">
        <v>0</v>
      </c>
      <c r="X497" s="242">
        <v>0</v>
      </c>
      <c r="Y497" s="219">
        <f t="shared" si="91"/>
        <v>0</v>
      </c>
      <c r="Z497" s="219">
        <v>0</v>
      </c>
      <c r="AA497" s="219">
        <v>0</v>
      </c>
      <c r="AB497" s="219">
        <v>0</v>
      </c>
      <c r="AC497" s="219">
        <v>0</v>
      </c>
      <c r="AD497" s="220">
        <v>0</v>
      </c>
      <c r="AE497" s="219">
        <v>0</v>
      </c>
      <c r="AF497" s="218">
        <v>10000</v>
      </c>
      <c r="AG497" s="220">
        <f t="shared" si="92"/>
        <v>250000</v>
      </c>
      <c r="AH497" s="215">
        <f t="shared" si="93"/>
        <v>250000</v>
      </c>
      <c r="AI497" s="219">
        <f t="shared" si="94"/>
        <v>250000</v>
      </c>
      <c r="AJ497" s="218">
        <v>250000</v>
      </c>
      <c r="AK497" s="218">
        <v>0</v>
      </c>
      <c r="AL497" s="218">
        <v>0</v>
      </c>
      <c r="AM497" s="218">
        <v>0</v>
      </c>
      <c r="AN497" s="219">
        <f t="shared" si="95"/>
        <v>0</v>
      </c>
      <c r="AO497" s="218">
        <v>0</v>
      </c>
      <c r="AP497" s="218">
        <v>0</v>
      </c>
      <c r="AQ497" s="218">
        <v>0</v>
      </c>
      <c r="AR497" s="218">
        <v>0</v>
      </c>
      <c r="AS497" s="219">
        <f t="shared" si="96"/>
        <v>0</v>
      </c>
      <c r="AT497" s="242">
        <v>0</v>
      </c>
      <c r="AU497" s="242">
        <v>0</v>
      </c>
      <c r="AV497" s="242">
        <v>0</v>
      </c>
      <c r="AW497" s="242">
        <v>0</v>
      </c>
      <c r="AX497" s="219">
        <f t="shared" si="97"/>
        <v>0</v>
      </c>
      <c r="AY497" s="219">
        <v>0</v>
      </c>
      <c r="AZ497" s="219">
        <v>0</v>
      </c>
      <c r="BA497" s="219">
        <v>0</v>
      </c>
      <c r="BB497" s="219">
        <v>0</v>
      </c>
      <c r="BC497" s="278">
        <v>0</v>
      </c>
      <c r="BD497" s="219">
        <v>0</v>
      </c>
      <c r="BE497" s="218">
        <v>0</v>
      </c>
    </row>
    <row r="498" ht="20.1" customHeight="1" spans="1:57">
      <c r="A498" s="280">
        <v>491</v>
      </c>
      <c r="B498" s="275" t="s">
        <v>48</v>
      </c>
      <c r="C498" s="272" t="s">
        <v>49</v>
      </c>
      <c r="D498" s="273">
        <v>2015</v>
      </c>
      <c r="E498" s="273" t="s">
        <v>556</v>
      </c>
      <c r="F498" s="274" t="s">
        <v>51</v>
      </c>
      <c r="G498" s="274" t="s">
        <v>51</v>
      </c>
      <c r="H498" s="220">
        <f t="shared" si="86"/>
        <v>570000</v>
      </c>
      <c r="I498" s="215">
        <f t="shared" si="87"/>
        <v>550000</v>
      </c>
      <c r="J498" s="216">
        <f t="shared" si="88"/>
        <v>550000</v>
      </c>
      <c r="K498" s="217">
        <v>550000</v>
      </c>
      <c r="L498" s="216">
        <v>0</v>
      </c>
      <c r="M498" s="218">
        <v>0</v>
      </c>
      <c r="N498" s="217">
        <v>0</v>
      </c>
      <c r="O498" s="216">
        <f t="shared" si="89"/>
        <v>0</v>
      </c>
      <c r="P498" s="215">
        <v>0</v>
      </c>
      <c r="Q498" s="215">
        <v>0</v>
      </c>
      <c r="R498" s="215">
        <v>0</v>
      </c>
      <c r="S498" s="218">
        <v>0</v>
      </c>
      <c r="T498" s="216">
        <f t="shared" si="90"/>
        <v>0</v>
      </c>
      <c r="U498" s="242">
        <v>0</v>
      </c>
      <c r="V498" s="242">
        <v>0</v>
      </c>
      <c r="W498" s="242">
        <v>0</v>
      </c>
      <c r="X498" s="242">
        <v>0</v>
      </c>
      <c r="Y498" s="219">
        <f t="shared" si="91"/>
        <v>0</v>
      </c>
      <c r="Z498" s="219">
        <v>0</v>
      </c>
      <c r="AA498" s="219">
        <v>0</v>
      </c>
      <c r="AB498" s="219">
        <v>0</v>
      </c>
      <c r="AC498" s="219">
        <v>0</v>
      </c>
      <c r="AD498" s="220">
        <v>0</v>
      </c>
      <c r="AE498" s="219">
        <v>0</v>
      </c>
      <c r="AF498" s="218">
        <v>20000</v>
      </c>
      <c r="AG498" s="220">
        <f t="shared" si="92"/>
        <v>550000</v>
      </c>
      <c r="AH498" s="215">
        <f t="shared" si="93"/>
        <v>550000</v>
      </c>
      <c r="AI498" s="219">
        <f t="shared" si="94"/>
        <v>550000</v>
      </c>
      <c r="AJ498" s="218">
        <v>550000</v>
      </c>
      <c r="AK498" s="218">
        <v>0</v>
      </c>
      <c r="AL498" s="218">
        <v>0</v>
      </c>
      <c r="AM498" s="218">
        <v>0</v>
      </c>
      <c r="AN498" s="219">
        <f t="shared" si="95"/>
        <v>0</v>
      </c>
      <c r="AO498" s="218">
        <v>0</v>
      </c>
      <c r="AP498" s="218">
        <v>0</v>
      </c>
      <c r="AQ498" s="218">
        <v>0</v>
      </c>
      <c r="AR498" s="218">
        <v>0</v>
      </c>
      <c r="AS498" s="219">
        <f t="shared" si="96"/>
        <v>0</v>
      </c>
      <c r="AT498" s="242">
        <v>0</v>
      </c>
      <c r="AU498" s="242">
        <v>0</v>
      </c>
      <c r="AV498" s="242">
        <v>0</v>
      </c>
      <c r="AW498" s="242">
        <v>0</v>
      </c>
      <c r="AX498" s="219">
        <f t="shared" si="97"/>
        <v>0</v>
      </c>
      <c r="AY498" s="219">
        <v>0</v>
      </c>
      <c r="AZ498" s="219">
        <v>0</v>
      </c>
      <c r="BA498" s="219">
        <v>0</v>
      </c>
      <c r="BB498" s="219">
        <v>0</v>
      </c>
      <c r="BC498" s="278">
        <v>0</v>
      </c>
      <c r="BD498" s="219">
        <v>0</v>
      </c>
      <c r="BE498" s="218">
        <v>0</v>
      </c>
    </row>
    <row r="499" ht="20.1" customHeight="1" spans="1:57">
      <c r="A499" s="280">
        <v>492</v>
      </c>
      <c r="B499" s="275" t="s">
        <v>48</v>
      </c>
      <c r="C499" s="272" t="s">
        <v>49</v>
      </c>
      <c r="D499" s="273">
        <v>2015</v>
      </c>
      <c r="E499" s="273" t="s">
        <v>557</v>
      </c>
      <c r="F499" s="274" t="s">
        <v>51</v>
      </c>
      <c r="G499" s="274" t="s">
        <v>51</v>
      </c>
      <c r="H499" s="220">
        <f t="shared" si="86"/>
        <v>470000</v>
      </c>
      <c r="I499" s="215">
        <f t="shared" si="87"/>
        <v>450000</v>
      </c>
      <c r="J499" s="216">
        <f t="shared" si="88"/>
        <v>450000</v>
      </c>
      <c r="K499" s="217">
        <v>450000</v>
      </c>
      <c r="L499" s="216">
        <v>0</v>
      </c>
      <c r="M499" s="218">
        <v>0</v>
      </c>
      <c r="N499" s="217">
        <v>0</v>
      </c>
      <c r="O499" s="216">
        <f t="shared" si="89"/>
        <v>0</v>
      </c>
      <c r="P499" s="215">
        <v>0</v>
      </c>
      <c r="Q499" s="215">
        <v>0</v>
      </c>
      <c r="R499" s="215">
        <v>0</v>
      </c>
      <c r="S499" s="218">
        <v>0</v>
      </c>
      <c r="T499" s="216">
        <f t="shared" si="90"/>
        <v>0</v>
      </c>
      <c r="U499" s="242">
        <v>0</v>
      </c>
      <c r="V499" s="242">
        <v>0</v>
      </c>
      <c r="W499" s="242">
        <v>0</v>
      </c>
      <c r="X499" s="242">
        <v>0</v>
      </c>
      <c r="Y499" s="219">
        <f t="shared" si="91"/>
        <v>0</v>
      </c>
      <c r="Z499" s="219">
        <v>0</v>
      </c>
      <c r="AA499" s="219">
        <v>0</v>
      </c>
      <c r="AB499" s="219">
        <v>0</v>
      </c>
      <c r="AC499" s="219">
        <v>0</v>
      </c>
      <c r="AD499" s="220">
        <v>0</v>
      </c>
      <c r="AE499" s="219">
        <v>0</v>
      </c>
      <c r="AF499" s="218">
        <v>20000</v>
      </c>
      <c r="AG499" s="220">
        <f t="shared" si="92"/>
        <v>450000</v>
      </c>
      <c r="AH499" s="215">
        <f t="shared" si="93"/>
        <v>450000</v>
      </c>
      <c r="AI499" s="219">
        <f t="shared" si="94"/>
        <v>450000</v>
      </c>
      <c r="AJ499" s="218">
        <v>450000</v>
      </c>
      <c r="AK499" s="218">
        <v>0</v>
      </c>
      <c r="AL499" s="218">
        <v>0</v>
      </c>
      <c r="AM499" s="218">
        <v>0</v>
      </c>
      <c r="AN499" s="219">
        <f t="shared" si="95"/>
        <v>0</v>
      </c>
      <c r="AO499" s="218">
        <v>0</v>
      </c>
      <c r="AP499" s="218">
        <v>0</v>
      </c>
      <c r="AQ499" s="218">
        <v>0</v>
      </c>
      <c r="AR499" s="218">
        <v>0</v>
      </c>
      <c r="AS499" s="219">
        <f t="shared" si="96"/>
        <v>0</v>
      </c>
      <c r="AT499" s="242">
        <v>0</v>
      </c>
      <c r="AU499" s="242">
        <v>0</v>
      </c>
      <c r="AV499" s="242">
        <v>0</v>
      </c>
      <c r="AW499" s="242">
        <v>0</v>
      </c>
      <c r="AX499" s="219">
        <f t="shared" si="97"/>
        <v>0</v>
      </c>
      <c r="AY499" s="219">
        <v>0</v>
      </c>
      <c r="AZ499" s="219">
        <v>0</v>
      </c>
      <c r="BA499" s="219">
        <v>0</v>
      </c>
      <c r="BB499" s="219">
        <v>0</v>
      </c>
      <c r="BC499" s="278">
        <v>0</v>
      </c>
      <c r="BD499" s="219">
        <v>0</v>
      </c>
      <c r="BE499" s="218">
        <v>0</v>
      </c>
    </row>
    <row r="500" ht="20.1" customHeight="1" spans="1:57">
      <c r="A500" s="280">
        <v>493</v>
      </c>
      <c r="B500" s="275" t="s">
        <v>48</v>
      </c>
      <c r="C500" s="272" t="s">
        <v>49</v>
      </c>
      <c r="D500" s="273">
        <v>2015</v>
      </c>
      <c r="E500" s="273" t="s">
        <v>558</v>
      </c>
      <c r="F500" s="274" t="s">
        <v>51</v>
      </c>
      <c r="G500" s="274" t="s">
        <v>51</v>
      </c>
      <c r="H500" s="220">
        <f t="shared" si="86"/>
        <v>410000</v>
      </c>
      <c r="I500" s="215">
        <f t="shared" si="87"/>
        <v>400000</v>
      </c>
      <c r="J500" s="216">
        <f t="shared" si="88"/>
        <v>400000</v>
      </c>
      <c r="K500" s="217">
        <v>400000</v>
      </c>
      <c r="L500" s="216">
        <v>0</v>
      </c>
      <c r="M500" s="218">
        <v>0</v>
      </c>
      <c r="N500" s="217">
        <v>0</v>
      </c>
      <c r="O500" s="216">
        <f t="shared" si="89"/>
        <v>0</v>
      </c>
      <c r="P500" s="215">
        <v>0</v>
      </c>
      <c r="Q500" s="215">
        <v>0</v>
      </c>
      <c r="R500" s="215">
        <v>0</v>
      </c>
      <c r="S500" s="218">
        <v>0</v>
      </c>
      <c r="T500" s="216">
        <f t="shared" si="90"/>
        <v>0</v>
      </c>
      <c r="U500" s="242">
        <v>0</v>
      </c>
      <c r="V500" s="242">
        <v>0</v>
      </c>
      <c r="W500" s="242">
        <v>0</v>
      </c>
      <c r="X500" s="242">
        <v>0</v>
      </c>
      <c r="Y500" s="219">
        <f t="shared" si="91"/>
        <v>0</v>
      </c>
      <c r="Z500" s="219">
        <v>0</v>
      </c>
      <c r="AA500" s="219">
        <v>0</v>
      </c>
      <c r="AB500" s="219">
        <v>0</v>
      </c>
      <c r="AC500" s="219">
        <v>0</v>
      </c>
      <c r="AD500" s="220">
        <v>0</v>
      </c>
      <c r="AE500" s="219">
        <v>0</v>
      </c>
      <c r="AF500" s="218">
        <v>10000</v>
      </c>
      <c r="AG500" s="220">
        <f t="shared" si="92"/>
        <v>400000</v>
      </c>
      <c r="AH500" s="215">
        <f t="shared" si="93"/>
        <v>400000</v>
      </c>
      <c r="AI500" s="219">
        <f t="shared" si="94"/>
        <v>400000</v>
      </c>
      <c r="AJ500" s="218">
        <v>400000</v>
      </c>
      <c r="AK500" s="218">
        <v>0</v>
      </c>
      <c r="AL500" s="218">
        <v>0</v>
      </c>
      <c r="AM500" s="218">
        <v>0</v>
      </c>
      <c r="AN500" s="219">
        <f t="shared" si="95"/>
        <v>0</v>
      </c>
      <c r="AO500" s="218">
        <v>0</v>
      </c>
      <c r="AP500" s="218">
        <v>0</v>
      </c>
      <c r="AQ500" s="218">
        <v>0</v>
      </c>
      <c r="AR500" s="218">
        <v>0</v>
      </c>
      <c r="AS500" s="219">
        <f t="shared" si="96"/>
        <v>0</v>
      </c>
      <c r="AT500" s="242">
        <v>0</v>
      </c>
      <c r="AU500" s="242">
        <v>0</v>
      </c>
      <c r="AV500" s="242">
        <v>0</v>
      </c>
      <c r="AW500" s="242">
        <v>0</v>
      </c>
      <c r="AX500" s="219">
        <f t="shared" si="97"/>
        <v>0</v>
      </c>
      <c r="AY500" s="219">
        <v>0</v>
      </c>
      <c r="AZ500" s="219">
        <v>0</v>
      </c>
      <c r="BA500" s="219">
        <v>0</v>
      </c>
      <c r="BB500" s="219">
        <v>0</v>
      </c>
      <c r="BC500" s="278">
        <v>0</v>
      </c>
      <c r="BD500" s="219">
        <v>0</v>
      </c>
      <c r="BE500" s="218">
        <v>0</v>
      </c>
    </row>
    <row r="501" ht="20.1" customHeight="1" spans="1:57">
      <c r="A501" s="280">
        <v>494</v>
      </c>
      <c r="B501" s="275" t="s">
        <v>48</v>
      </c>
      <c r="C501" s="272" t="s">
        <v>49</v>
      </c>
      <c r="D501" s="273">
        <v>2015</v>
      </c>
      <c r="E501" s="273" t="s">
        <v>559</v>
      </c>
      <c r="F501" s="274" t="s">
        <v>51</v>
      </c>
      <c r="G501" s="274" t="s">
        <v>51</v>
      </c>
      <c r="H501" s="220">
        <f t="shared" si="86"/>
        <v>850000</v>
      </c>
      <c r="I501" s="215">
        <f t="shared" si="87"/>
        <v>800000</v>
      </c>
      <c r="J501" s="216">
        <f t="shared" si="88"/>
        <v>800000</v>
      </c>
      <c r="K501" s="217">
        <v>800000</v>
      </c>
      <c r="L501" s="216">
        <v>0</v>
      </c>
      <c r="M501" s="218">
        <v>0</v>
      </c>
      <c r="N501" s="217">
        <v>0</v>
      </c>
      <c r="O501" s="216">
        <f t="shared" si="89"/>
        <v>0</v>
      </c>
      <c r="P501" s="215">
        <v>0</v>
      </c>
      <c r="Q501" s="215">
        <v>0</v>
      </c>
      <c r="R501" s="215">
        <v>0</v>
      </c>
      <c r="S501" s="218">
        <v>0</v>
      </c>
      <c r="T501" s="216">
        <f t="shared" si="90"/>
        <v>0</v>
      </c>
      <c r="U501" s="242">
        <v>0</v>
      </c>
      <c r="V501" s="242">
        <v>0</v>
      </c>
      <c r="W501" s="242">
        <v>0</v>
      </c>
      <c r="X501" s="242">
        <v>0</v>
      </c>
      <c r="Y501" s="219">
        <f t="shared" si="91"/>
        <v>0</v>
      </c>
      <c r="Z501" s="219">
        <v>0</v>
      </c>
      <c r="AA501" s="219">
        <v>0</v>
      </c>
      <c r="AB501" s="219">
        <v>0</v>
      </c>
      <c r="AC501" s="219">
        <v>0</v>
      </c>
      <c r="AD501" s="220">
        <v>0</v>
      </c>
      <c r="AE501" s="219">
        <v>0</v>
      </c>
      <c r="AF501" s="218">
        <v>50000</v>
      </c>
      <c r="AG501" s="220">
        <f t="shared" si="92"/>
        <v>800000</v>
      </c>
      <c r="AH501" s="215">
        <f t="shared" si="93"/>
        <v>800000</v>
      </c>
      <c r="AI501" s="219">
        <f t="shared" si="94"/>
        <v>800000</v>
      </c>
      <c r="AJ501" s="218">
        <v>800000</v>
      </c>
      <c r="AK501" s="218">
        <v>0</v>
      </c>
      <c r="AL501" s="218">
        <v>0</v>
      </c>
      <c r="AM501" s="218">
        <v>0</v>
      </c>
      <c r="AN501" s="219">
        <f t="shared" si="95"/>
        <v>0</v>
      </c>
      <c r="AO501" s="218">
        <v>0</v>
      </c>
      <c r="AP501" s="218">
        <v>0</v>
      </c>
      <c r="AQ501" s="218">
        <v>0</v>
      </c>
      <c r="AR501" s="218">
        <v>0</v>
      </c>
      <c r="AS501" s="219">
        <f t="shared" si="96"/>
        <v>0</v>
      </c>
      <c r="AT501" s="242">
        <v>0</v>
      </c>
      <c r="AU501" s="242">
        <v>0</v>
      </c>
      <c r="AV501" s="242">
        <v>0</v>
      </c>
      <c r="AW501" s="242">
        <v>0</v>
      </c>
      <c r="AX501" s="219">
        <f t="shared" si="97"/>
        <v>0</v>
      </c>
      <c r="AY501" s="219">
        <v>0</v>
      </c>
      <c r="AZ501" s="219">
        <v>0</v>
      </c>
      <c r="BA501" s="219">
        <v>0</v>
      </c>
      <c r="BB501" s="219">
        <v>0</v>
      </c>
      <c r="BC501" s="278">
        <v>0</v>
      </c>
      <c r="BD501" s="219">
        <v>0</v>
      </c>
      <c r="BE501" s="218">
        <v>0</v>
      </c>
    </row>
    <row r="502" ht="20.1" customHeight="1" spans="1:57">
      <c r="A502" s="280">
        <v>495</v>
      </c>
      <c r="B502" s="275" t="s">
        <v>48</v>
      </c>
      <c r="C502" s="272" t="s">
        <v>49</v>
      </c>
      <c r="D502" s="273">
        <v>2015</v>
      </c>
      <c r="E502" s="273" t="s">
        <v>560</v>
      </c>
      <c r="F502" s="274" t="s">
        <v>51</v>
      </c>
      <c r="G502" s="274" t="s">
        <v>51</v>
      </c>
      <c r="H502" s="220">
        <f t="shared" si="86"/>
        <v>550000</v>
      </c>
      <c r="I502" s="215">
        <f t="shared" si="87"/>
        <v>500000</v>
      </c>
      <c r="J502" s="216">
        <f t="shared" si="88"/>
        <v>500000</v>
      </c>
      <c r="K502" s="217">
        <v>500000</v>
      </c>
      <c r="L502" s="216">
        <v>0</v>
      </c>
      <c r="M502" s="218">
        <v>0</v>
      </c>
      <c r="N502" s="217">
        <v>0</v>
      </c>
      <c r="O502" s="216">
        <f t="shared" si="89"/>
        <v>0</v>
      </c>
      <c r="P502" s="215">
        <v>0</v>
      </c>
      <c r="Q502" s="215">
        <v>0</v>
      </c>
      <c r="R502" s="215">
        <v>0</v>
      </c>
      <c r="S502" s="218">
        <v>0</v>
      </c>
      <c r="T502" s="216">
        <f t="shared" si="90"/>
        <v>0</v>
      </c>
      <c r="U502" s="242">
        <v>0</v>
      </c>
      <c r="V502" s="242">
        <v>0</v>
      </c>
      <c r="W502" s="242">
        <v>0</v>
      </c>
      <c r="X502" s="242">
        <v>0</v>
      </c>
      <c r="Y502" s="219">
        <f t="shared" si="91"/>
        <v>0</v>
      </c>
      <c r="Z502" s="219">
        <v>0</v>
      </c>
      <c r="AA502" s="219">
        <v>0</v>
      </c>
      <c r="AB502" s="219">
        <v>0</v>
      </c>
      <c r="AC502" s="219">
        <v>0</v>
      </c>
      <c r="AD502" s="220">
        <v>0</v>
      </c>
      <c r="AE502" s="219">
        <v>0</v>
      </c>
      <c r="AF502" s="218">
        <v>50000</v>
      </c>
      <c r="AG502" s="220">
        <f t="shared" si="92"/>
        <v>500000</v>
      </c>
      <c r="AH502" s="215">
        <f t="shared" si="93"/>
        <v>500000</v>
      </c>
      <c r="AI502" s="219">
        <f t="shared" si="94"/>
        <v>500000</v>
      </c>
      <c r="AJ502" s="218">
        <v>500000</v>
      </c>
      <c r="AK502" s="218">
        <v>0</v>
      </c>
      <c r="AL502" s="218">
        <v>0</v>
      </c>
      <c r="AM502" s="218">
        <v>0</v>
      </c>
      <c r="AN502" s="219">
        <f t="shared" si="95"/>
        <v>0</v>
      </c>
      <c r="AO502" s="218">
        <v>0</v>
      </c>
      <c r="AP502" s="218">
        <v>0</v>
      </c>
      <c r="AQ502" s="218">
        <v>0</v>
      </c>
      <c r="AR502" s="218">
        <v>0</v>
      </c>
      <c r="AS502" s="219">
        <f t="shared" si="96"/>
        <v>0</v>
      </c>
      <c r="AT502" s="242">
        <v>0</v>
      </c>
      <c r="AU502" s="242">
        <v>0</v>
      </c>
      <c r="AV502" s="242">
        <v>0</v>
      </c>
      <c r="AW502" s="242">
        <v>0</v>
      </c>
      <c r="AX502" s="219">
        <f t="shared" si="97"/>
        <v>0</v>
      </c>
      <c r="AY502" s="219">
        <v>0</v>
      </c>
      <c r="AZ502" s="219">
        <v>0</v>
      </c>
      <c r="BA502" s="219">
        <v>0</v>
      </c>
      <c r="BB502" s="219">
        <v>0</v>
      </c>
      <c r="BC502" s="278">
        <v>0</v>
      </c>
      <c r="BD502" s="219">
        <v>0</v>
      </c>
      <c r="BE502" s="218">
        <v>0</v>
      </c>
    </row>
    <row r="503" ht="20.1" customHeight="1" spans="1:57">
      <c r="A503" s="280">
        <v>496</v>
      </c>
      <c r="B503" s="275" t="s">
        <v>48</v>
      </c>
      <c r="C503" s="272" t="s">
        <v>49</v>
      </c>
      <c r="D503" s="273">
        <v>2015</v>
      </c>
      <c r="E503" s="273" t="s">
        <v>561</v>
      </c>
      <c r="F503" s="274" t="s">
        <v>51</v>
      </c>
      <c r="G503" s="274" t="s">
        <v>51</v>
      </c>
      <c r="H503" s="220">
        <f t="shared" si="86"/>
        <v>210000</v>
      </c>
      <c r="I503" s="215">
        <f t="shared" si="87"/>
        <v>200000</v>
      </c>
      <c r="J503" s="216">
        <f t="shared" si="88"/>
        <v>200000</v>
      </c>
      <c r="K503" s="217">
        <v>200000</v>
      </c>
      <c r="L503" s="216">
        <v>0</v>
      </c>
      <c r="M503" s="218">
        <v>0</v>
      </c>
      <c r="N503" s="217">
        <v>0</v>
      </c>
      <c r="O503" s="216">
        <f t="shared" si="89"/>
        <v>0</v>
      </c>
      <c r="P503" s="215">
        <v>0</v>
      </c>
      <c r="Q503" s="215">
        <v>0</v>
      </c>
      <c r="R503" s="215">
        <v>0</v>
      </c>
      <c r="S503" s="218">
        <v>0</v>
      </c>
      <c r="T503" s="216">
        <f t="shared" si="90"/>
        <v>0</v>
      </c>
      <c r="U503" s="242">
        <v>0</v>
      </c>
      <c r="V503" s="242">
        <v>0</v>
      </c>
      <c r="W503" s="242">
        <v>0</v>
      </c>
      <c r="X503" s="242">
        <v>0</v>
      </c>
      <c r="Y503" s="219">
        <f t="shared" si="91"/>
        <v>0</v>
      </c>
      <c r="Z503" s="219">
        <v>0</v>
      </c>
      <c r="AA503" s="219">
        <v>0</v>
      </c>
      <c r="AB503" s="219">
        <v>0</v>
      </c>
      <c r="AC503" s="219">
        <v>0</v>
      </c>
      <c r="AD503" s="220">
        <v>0</v>
      </c>
      <c r="AE503" s="219">
        <v>0</v>
      </c>
      <c r="AF503" s="218">
        <v>10000</v>
      </c>
      <c r="AG503" s="220">
        <f t="shared" si="92"/>
        <v>200000</v>
      </c>
      <c r="AH503" s="215">
        <f t="shared" si="93"/>
        <v>200000</v>
      </c>
      <c r="AI503" s="219">
        <f t="shared" si="94"/>
        <v>200000</v>
      </c>
      <c r="AJ503" s="218">
        <v>200000</v>
      </c>
      <c r="AK503" s="218">
        <v>0</v>
      </c>
      <c r="AL503" s="218">
        <v>0</v>
      </c>
      <c r="AM503" s="218">
        <v>0</v>
      </c>
      <c r="AN503" s="219">
        <f t="shared" si="95"/>
        <v>0</v>
      </c>
      <c r="AO503" s="218">
        <v>0</v>
      </c>
      <c r="AP503" s="218">
        <v>0</v>
      </c>
      <c r="AQ503" s="218">
        <v>0</v>
      </c>
      <c r="AR503" s="218">
        <v>0</v>
      </c>
      <c r="AS503" s="219">
        <f t="shared" si="96"/>
        <v>0</v>
      </c>
      <c r="AT503" s="242">
        <v>0</v>
      </c>
      <c r="AU503" s="242">
        <v>0</v>
      </c>
      <c r="AV503" s="242">
        <v>0</v>
      </c>
      <c r="AW503" s="242">
        <v>0</v>
      </c>
      <c r="AX503" s="219">
        <f t="shared" si="97"/>
        <v>0</v>
      </c>
      <c r="AY503" s="219">
        <v>0</v>
      </c>
      <c r="AZ503" s="219">
        <v>0</v>
      </c>
      <c r="BA503" s="219">
        <v>0</v>
      </c>
      <c r="BB503" s="219">
        <v>0</v>
      </c>
      <c r="BC503" s="278">
        <v>0</v>
      </c>
      <c r="BD503" s="219">
        <v>0</v>
      </c>
      <c r="BE503" s="218">
        <v>0</v>
      </c>
    </row>
    <row r="504" ht="20.1" customHeight="1" spans="1:57">
      <c r="A504" s="280">
        <v>497</v>
      </c>
      <c r="B504" s="275" t="s">
        <v>48</v>
      </c>
      <c r="C504" s="272" t="s">
        <v>49</v>
      </c>
      <c r="D504" s="273">
        <v>2015</v>
      </c>
      <c r="E504" s="273" t="s">
        <v>562</v>
      </c>
      <c r="F504" s="274" t="s">
        <v>51</v>
      </c>
      <c r="G504" s="274" t="s">
        <v>51</v>
      </c>
      <c r="H504" s="220">
        <f t="shared" si="86"/>
        <v>820000</v>
      </c>
      <c r="I504" s="215">
        <f t="shared" si="87"/>
        <v>800000</v>
      </c>
      <c r="J504" s="216">
        <f t="shared" si="88"/>
        <v>800000</v>
      </c>
      <c r="K504" s="217">
        <v>800000</v>
      </c>
      <c r="L504" s="216">
        <v>0</v>
      </c>
      <c r="M504" s="218">
        <v>0</v>
      </c>
      <c r="N504" s="217">
        <v>0</v>
      </c>
      <c r="O504" s="216">
        <f t="shared" si="89"/>
        <v>0</v>
      </c>
      <c r="P504" s="215">
        <v>0</v>
      </c>
      <c r="Q504" s="215">
        <v>0</v>
      </c>
      <c r="R504" s="215">
        <v>0</v>
      </c>
      <c r="S504" s="218">
        <v>0</v>
      </c>
      <c r="T504" s="216">
        <f t="shared" si="90"/>
        <v>0</v>
      </c>
      <c r="U504" s="242">
        <v>0</v>
      </c>
      <c r="V504" s="242">
        <v>0</v>
      </c>
      <c r="W504" s="242">
        <v>0</v>
      </c>
      <c r="X504" s="242">
        <v>0</v>
      </c>
      <c r="Y504" s="219">
        <f t="shared" si="91"/>
        <v>0</v>
      </c>
      <c r="Z504" s="219">
        <v>0</v>
      </c>
      <c r="AA504" s="219">
        <v>0</v>
      </c>
      <c r="AB504" s="219">
        <v>0</v>
      </c>
      <c r="AC504" s="219">
        <v>0</v>
      </c>
      <c r="AD504" s="220">
        <v>0</v>
      </c>
      <c r="AE504" s="219">
        <v>0</v>
      </c>
      <c r="AF504" s="218">
        <v>20000</v>
      </c>
      <c r="AG504" s="220">
        <f t="shared" si="92"/>
        <v>800000</v>
      </c>
      <c r="AH504" s="215">
        <f t="shared" si="93"/>
        <v>800000</v>
      </c>
      <c r="AI504" s="219">
        <f t="shared" si="94"/>
        <v>800000</v>
      </c>
      <c r="AJ504" s="218">
        <v>800000</v>
      </c>
      <c r="AK504" s="218">
        <v>0</v>
      </c>
      <c r="AL504" s="218">
        <v>0</v>
      </c>
      <c r="AM504" s="218">
        <v>0</v>
      </c>
      <c r="AN504" s="219">
        <f t="shared" si="95"/>
        <v>0</v>
      </c>
      <c r="AO504" s="218">
        <v>0</v>
      </c>
      <c r="AP504" s="218">
        <v>0</v>
      </c>
      <c r="AQ504" s="218">
        <v>0</v>
      </c>
      <c r="AR504" s="218">
        <v>0</v>
      </c>
      <c r="AS504" s="219">
        <f t="shared" si="96"/>
        <v>0</v>
      </c>
      <c r="AT504" s="242">
        <v>0</v>
      </c>
      <c r="AU504" s="242">
        <v>0</v>
      </c>
      <c r="AV504" s="242">
        <v>0</v>
      </c>
      <c r="AW504" s="242">
        <v>0</v>
      </c>
      <c r="AX504" s="219">
        <f t="shared" si="97"/>
        <v>0</v>
      </c>
      <c r="AY504" s="219">
        <v>0</v>
      </c>
      <c r="AZ504" s="219">
        <v>0</v>
      </c>
      <c r="BA504" s="219">
        <v>0</v>
      </c>
      <c r="BB504" s="219">
        <v>0</v>
      </c>
      <c r="BC504" s="278">
        <v>0</v>
      </c>
      <c r="BD504" s="219">
        <v>0</v>
      </c>
      <c r="BE504" s="218">
        <v>0</v>
      </c>
    </row>
    <row r="505" ht="20.1" customHeight="1" spans="1:57">
      <c r="A505" s="280">
        <v>498</v>
      </c>
      <c r="B505" s="275" t="s">
        <v>48</v>
      </c>
      <c r="C505" s="272" t="s">
        <v>49</v>
      </c>
      <c r="D505" s="273">
        <v>2015</v>
      </c>
      <c r="E505" s="273" t="s">
        <v>563</v>
      </c>
      <c r="F505" s="274" t="s">
        <v>51</v>
      </c>
      <c r="G505" s="274" t="s">
        <v>51</v>
      </c>
      <c r="H505" s="220">
        <f t="shared" si="86"/>
        <v>320000</v>
      </c>
      <c r="I505" s="215">
        <f t="shared" si="87"/>
        <v>300000</v>
      </c>
      <c r="J505" s="216">
        <f t="shared" si="88"/>
        <v>300000</v>
      </c>
      <c r="K505" s="217">
        <v>300000</v>
      </c>
      <c r="L505" s="216">
        <v>0</v>
      </c>
      <c r="M505" s="218">
        <v>0</v>
      </c>
      <c r="N505" s="217">
        <v>0</v>
      </c>
      <c r="O505" s="216">
        <f t="shared" si="89"/>
        <v>0</v>
      </c>
      <c r="P505" s="215">
        <v>0</v>
      </c>
      <c r="Q505" s="215">
        <v>0</v>
      </c>
      <c r="R505" s="215">
        <v>0</v>
      </c>
      <c r="S505" s="218">
        <v>0</v>
      </c>
      <c r="T505" s="216">
        <f t="shared" si="90"/>
        <v>0</v>
      </c>
      <c r="U505" s="242">
        <v>0</v>
      </c>
      <c r="V505" s="242">
        <v>0</v>
      </c>
      <c r="W505" s="242">
        <v>0</v>
      </c>
      <c r="X505" s="242">
        <v>0</v>
      </c>
      <c r="Y505" s="219">
        <f t="shared" si="91"/>
        <v>0</v>
      </c>
      <c r="Z505" s="219">
        <v>0</v>
      </c>
      <c r="AA505" s="219">
        <v>0</v>
      </c>
      <c r="AB505" s="219">
        <v>0</v>
      </c>
      <c r="AC505" s="219">
        <v>0</v>
      </c>
      <c r="AD505" s="220">
        <v>0</v>
      </c>
      <c r="AE505" s="219">
        <v>0</v>
      </c>
      <c r="AF505" s="218">
        <v>20000</v>
      </c>
      <c r="AG505" s="220">
        <f t="shared" si="92"/>
        <v>300000</v>
      </c>
      <c r="AH505" s="215">
        <f t="shared" si="93"/>
        <v>300000</v>
      </c>
      <c r="AI505" s="219">
        <f t="shared" si="94"/>
        <v>300000</v>
      </c>
      <c r="AJ505" s="218">
        <v>300000</v>
      </c>
      <c r="AK505" s="218">
        <v>0</v>
      </c>
      <c r="AL505" s="218">
        <v>0</v>
      </c>
      <c r="AM505" s="218">
        <v>0</v>
      </c>
      <c r="AN505" s="219">
        <f t="shared" si="95"/>
        <v>0</v>
      </c>
      <c r="AO505" s="218">
        <v>0</v>
      </c>
      <c r="AP505" s="218">
        <v>0</v>
      </c>
      <c r="AQ505" s="218">
        <v>0</v>
      </c>
      <c r="AR505" s="218">
        <v>0</v>
      </c>
      <c r="AS505" s="219">
        <f t="shared" si="96"/>
        <v>0</v>
      </c>
      <c r="AT505" s="242">
        <v>0</v>
      </c>
      <c r="AU505" s="242">
        <v>0</v>
      </c>
      <c r="AV505" s="242">
        <v>0</v>
      </c>
      <c r="AW505" s="242">
        <v>0</v>
      </c>
      <c r="AX505" s="219">
        <f t="shared" si="97"/>
        <v>0</v>
      </c>
      <c r="AY505" s="219">
        <v>0</v>
      </c>
      <c r="AZ505" s="219">
        <v>0</v>
      </c>
      <c r="BA505" s="219">
        <v>0</v>
      </c>
      <c r="BB505" s="219">
        <v>0</v>
      </c>
      <c r="BC505" s="278">
        <v>0</v>
      </c>
      <c r="BD505" s="219">
        <v>0</v>
      </c>
      <c r="BE505" s="218">
        <v>0</v>
      </c>
    </row>
    <row r="506" ht="20.1" customHeight="1" spans="1:57">
      <c r="A506" s="280">
        <v>499</v>
      </c>
      <c r="B506" s="275" t="s">
        <v>48</v>
      </c>
      <c r="C506" s="272" t="s">
        <v>49</v>
      </c>
      <c r="D506" s="273">
        <v>2015</v>
      </c>
      <c r="E506" s="273" t="s">
        <v>564</v>
      </c>
      <c r="F506" s="274" t="s">
        <v>51</v>
      </c>
      <c r="G506" s="274" t="s">
        <v>51</v>
      </c>
      <c r="H506" s="220">
        <f t="shared" si="86"/>
        <v>460000</v>
      </c>
      <c r="I506" s="215">
        <f t="shared" si="87"/>
        <v>450000</v>
      </c>
      <c r="J506" s="216">
        <f t="shared" si="88"/>
        <v>450000</v>
      </c>
      <c r="K506" s="217">
        <v>450000</v>
      </c>
      <c r="L506" s="216">
        <v>0</v>
      </c>
      <c r="M506" s="218">
        <v>0</v>
      </c>
      <c r="N506" s="217">
        <v>0</v>
      </c>
      <c r="O506" s="216">
        <f t="shared" si="89"/>
        <v>0</v>
      </c>
      <c r="P506" s="215">
        <v>0</v>
      </c>
      <c r="Q506" s="215">
        <v>0</v>
      </c>
      <c r="R506" s="215">
        <v>0</v>
      </c>
      <c r="S506" s="218">
        <v>0</v>
      </c>
      <c r="T506" s="216">
        <f t="shared" si="90"/>
        <v>0</v>
      </c>
      <c r="U506" s="242">
        <v>0</v>
      </c>
      <c r="V506" s="242">
        <v>0</v>
      </c>
      <c r="W506" s="242">
        <v>0</v>
      </c>
      <c r="X506" s="242">
        <v>0</v>
      </c>
      <c r="Y506" s="219">
        <f t="shared" si="91"/>
        <v>0</v>
      </c>
      <c r="Z506" s="219">
        <v>0</v>
      </c>
      <c r="AA506" s="219">
        <v>0</v>
      </c>
      <c r="AB506" s="219">
        <v>0</v>
      </c>
      <c r="AC506" s="219">
        <v>0</v>
      </c>
      <c r="AD506" s="220">
        <v>0</v>
      </c>
      <c r="AE506" s="219">
        <v>0</v>
      </c>
      <c r="AF506" s="218">
        <v>10000</v>
      </c>
      <c r="AG506" s="220">
        <f t="shared" si="92"/>
        <v>450000</v>
      </c>
      <c r="AH506" s="215">
        <f t="shared" si="93"/>
        <v>450000</v>
      </c>
      <c r="AI506" s="219">
        <f t="shared" si="94"/>
        <v>450000</v>
      </c>
      <c r="AJ506" s="218">
        <v>450000</v>
      </c>
      <c r="AK506" s="218">
        <v>0</v>
      </c>
      <c r="AL506" s="218">
        <v>0</v>
      </c>
      <c r="AM506" s="218">
        <v>0</v>
      </c>
      <c r="AN506" s="219">
        <f t="shared" si="95"/>
        <v>0</v>
      </c>
      <c r="AO506" s="218">
        <v>0</v>
      </c>
      <c r="AP506" s="218">
        <v>0</v>
      </c>
      <c r="AQ506" s="218">
        <v>0</v>
      </c>
      <c r="AR506" s="218">
        <v>0</v>
      </c>
      <c r="AS506" s="219">
        <f t="shared" si="96"/>
        <v>0</v>
      </c>
      <c r="AT506" s="242">
        <v>0</v>
      </c>
      <c r="AU506" s="242">
        <v>0</v>
      </c>
      <c r="AV506" s="242">
        <v>0</v>
      </c>
      <c r="AW506" s="242">
        <v>0</v>
      </c>
      <c r="AX506" s="219">
        <f t="shared" si="97"/>
        <v>0</v>
      </c>
      <c r="AY506" s="219">
        <v>0</v>
      </c>
      <c r="AZ506" s="219">
        <v>0</v>
      </c>
      <c r="BA506" s="219">
        <v>0</v>
      </c>
      <c r="BB506" s="219">
        <v>0</v>
      </c>
      <c r="BC506" s="278">
        <v>0</v>
      </c>
      <c r="BD506" s="219">
        <v>0</v>
      </c>
      <c r="BE506" s="218">
        <v>0</v>
      </c>
    </row>
    <row r="507" ht="20.1" customHeight="1" spans="1:57">
      <c r="A507" s="280">
        <v>500</v>
      </c>
      <c r="B507" s="275" t="s">
        <v>48</v>
      </c>
      <c r="C507" s="272" t="s">
        <v>49</v>
      </c>
      <c r="D507" s="273">
        <v>2015</v>
      </c>
      <c r="E507" s="273" t="s">
        <v>565</v>
      </c>
      <c r="F507" s="274" t="s">
        <v>51</v>
      </c>
      <c r="G507" s="274" t="s">
        <v>52</v>
      </c>
      <c r="H507" s="220">
        <f t="shared" si="86"/>
        <v>470000</v>
      </c>
      <c r="I507" s="215">
        <f t="shared" si="87"/>
        <v>450000</v>
      </c>
      <c r="J507" s="216">
        <f t="shared" si="88"/>
        <v>450000</v>
      </c>
      <c r="K507" s="217">
        <v>450000</v>
      </c>
      <c r="L507" s="216">
        <v>0</v>
      </c>
      <c r="M507" s="218">
        <v>0</v>
      </c>
      <c r="N507" s="217">
        <v>0</v>
      </c>
      <c r="O507" s="216">
        <f t="shared" si="89"/>
        <v>0</v>
      </c>
      <c r="P507" s="215">
        <v>0</v>
      </c>
      <c r="Q507" s="215">
        <v>0</v>
      </c>
      <c r="R507" s="215">
        <v>0</v>
      </c>
      <c r="S507" s="218">
        <v>0</v>
      </c>
      <c r="T507" s="216">
        <f t="shared" si="90"/>
        <v>0</v>
      </c>
      <c r="U507" s="242">
        <v>0</v>
      </c>
      <c r="V507" s="242">
        <v>0</v>
      </c>
      <c r="W507" s="242">
        <v>0</v>
      </c>
      <c r="X507" s="242">
        <v>0</v>
      </c>
      <c r="Y507" s="219">
        <f t="shared" si="91"/>
        <v>0</v>
      </c>
      <c r="Z507" s="219">
        <v>0</v>
      </c>
      <c r="AA507" s="219">
        <v>0</v>
      </c>
      <c r="AB507" s="219">
        <v>0</v>
      </c>
      <c r="AC507" s="219">
        <v>0</v>
      </c>
      <c r="AD507" s="220">
        <v>0</v>
      </c>
      <c r="AE507" s="219">
        <v>0</v>
      </c>
      <c r="AF507" s="218">
        <v>20000</v>
      </c>
      <c r="AG507" s="220">
        <f t="shared" si="92"/>
        <v>450000</v>
      </c>
      <c r="AH507" s="215">
        <f t="shared" si="93"/>
        <v>450000</v>
      </c>
      <c r="AI507" s="219">
        <f t="shared" si="94"/>
        <v>450000</v>
      </c>
      <c r="AJ507" s="218">
        <v>450000</v>
      </c>
      <c r="AK507" s="218">
        <v>0</v>
      </c>
      <c r="AL507" s="218">
        <v>0</v>
      </c>
      <c r="AM507" s="218">
        <v>0</v>
      </c>
      <c r="AN507" s="219">
        <f t="shared" si="95"/>
        <v>0</v>
      </c>
      <c r="AO507" s="218">
        <v>0</v>
      </c>
      <c r="AP507" s="218">
        <v>0</v>
      </c>
      <c r="AQ507" s="218">
        <v>0</v>
      </c>
      <c r="AR507" s="218">
        <v>0</v>
      </c>
      <c r="AS507" s="219">
        <f t="shared" si="96"/>
        <v>0</v>
      </c>
      <c r="AT507" s="242">
        <v>0</v>
      </c>
      <c r="AU507" s="242">
        <v>0</v>
      </c>
      <c r="AV507" s="242">
        <v>0</v>
      </c>
      <c r="AW507" s="242">
        <v>0</v>
      </c>
      <c r="AX507" s="219">
        <f t="shared" si="97"/>
        <v>0</v>
      </c>
      <c r="AY507" s="219">
        <v>0</v>
      </c>
      <c r="AZ507" s="219">
        <v>0</v>
      </c>
      <c r="BA507" s="219">
        <v>0</v>
      </c>
      <c r="BB507" s="219">
        <v>0</v>
      </c>
      <c r="BC507" s="278">
        <v>0</v>
      </c>
      <c r="BD507" s="219">
        <v>0</v>
      </c>
      <c r="BE507" s="218">
        <v>0</v>
      </c>
    </row>
    <row r="508" ht="20.1" customHeight="1" spans="1:57">
      <c r="A508" s="280">
        <v>501</v>
      </c>
      <c r="B508" s="275" t="s">
        <v>48</v>
      </c>
      <c r="C508" s="272" t="s">
        <v>49</v>
      </c>
      <c r="D508" s="273">
        <v>2015</v>
      </c>
      <c r="E508" s="273" t="s">
        <v>566</v>
      </c>
      <c r="F508" s="274" t="s">
        <v>51</v>
      </c>
      <c r="G508" s="274" t="s">
        <v>51</v>
      </c>
      <c r="H508" s="220">
        <f t="shared" si="86"/>
        <v>770000</v>
      </c>
      <c r="I508" s="215">
        <f t="shared" si="87"/>
        <v>750000</v>
      </c>
      <c r="J508" s="216">
        <f t="shared" si="88"/>
        <v>750000</v>
      </c>
      <c r="K508" s="217">
        <v>750000</v>
      </c>
      <c r="L508" s="216">
        <v>0</v>
      </c>
      <c r="M508" s="218">
        <v>0</v>
      </c>
      <c r="N508" s="217">
        <v>0</v>
      </c>
      <c r="O508" s="216">
        <f t="shared" si="89"/>
        <v>0</v>
      </c>
      <c r="P508" s="215">
        <v>0</v>
      </c>
      <c r="Q508" s="215">
        <v>0</v>
      </c>
      <c r="R508" s="215">
        <v>0</v>
      </c>
      <c r="S508" s="218">
        <v>0</v>
      </c>
      <c r="T508" s="216">
        <f t="shared" si="90"/>
        <v>0</v>
      </c>
      <c r="U508" s="242">
        <v>0</v>
      </c>
      <c r="V508" s="242">
        <v>0</v>
      </c>
      <c r="W508" s="242">
        <v>0</v>
      </c>
      <c r="X508" s="242">
        <v>0</v>
      </c>
      <c r="Y508" s="219">
        <f t="shared" si="91"/>
        <v>0</v>
      </c>
      <c r="Z508" s="219">
        <v>0</v>
      </c>
      <c r="AA508" s="219">
        <v>0</v>
      </c>
      <c r="AB508" s="219">
        <v>0</v>
      </c>
      <c r="AC508" s="219">
        <v>0</v>
      </c>
      <c r="AD508" s="220">
        <v>0</v>
      </c>
      <c r="AE508" s="219">
        <v>0</v>
      </c>
      <c r="AF508" s="218">
        <v>20000</v>
      </c>
      <c r="AG508" s="220">
        <f t="shared" si="92"/>
        <v>770000</v>
      </c>
      <c r="AH508" s="215">
        <f t="shared" si="93"/>
        <v>750000</v>
      </c>
      <c r="AI508" s="219">
        <f t="shared" si="94"/>
        <v>750000</v>
      </c>
      <c r="AJ508" s="218">
        <v>750000</v>
      </c>
      <c r="AK508" s="218">
        <v>0</v>
      </c>
      <c r="AL508" s="218">
        <v>0</v>
      </c>
      <c r="AM508" s="218">
        <v>0</v>
      </c>
      <c r="AN508" s="219">
        <f t="shared" si="95"/>
        <v>0</v>
      </c>
      <c r="AO508" s="218">
        <v>0</v>
      </c>
      <c r="AP508" s="218">
        <v>0</v>
      </c>
      <c r="AQ508" s="218">
        <v>0</v>
      </c>
      <c r="AR508" s="218">
        <v>0</v>
      </c>
      <c r="AS508" s="219">
        <f t="shared" si="96"/>
        <v>0</v>
      </c>
      <c r="AT508" s="242">
        <v>0</v>
      </c>
      <c r="AU508" s="242">
        <v>0</v>
      </c>
      <c r="AV508" s="242">
        <v>0</v>
      </c>
      <c r="AW508" s="242">
        <v>0</v>
      </c>
      <c r="AX508" s="219">
        <f t="shared" si="97"/>
        <v>0</v>
      </c>
      <c r="AY508" s="219">
        <v>0</v>
      </c>
      <c r="AZ508" s="219">
        <v>0</v>
      </c>
      <c r="BA508" s="219">
        <v>0</v>
      </c>
      <c r="BB508" s="219">
        <v>0</v>
      </c>
      <c r="BC508" s="278">
        <v>0</v>
      </c>
      <c r="BD508" s="219">
        <v>0</v>
      </c>
      <c r="BE508" s="218">
        <v>20000</v>
      </c>
    </row>
    <row r="509" ht="20.1" customHeight="1" spans="1:57">
      <c r="A509" s="280">
        <v>502</v>
      </c>
      <c r="B509" s="275" t="s">
        <v>48</v>
      </c>
      <c r="C509" s="272" t="s">
        <v>49</v>
      </c>
      <c r="D509" s="273">
        <v>2015</v>
      </c>
      <c r="E509" s="273" t="s">
        <v>567</v>
      </c>
      <c r="F509" s="274" t="s">
        <v>51</v>
      </c>
      <c r="G509" s="274" t="s">
        <v>51</v>
      </c>
      <c r="H509" s="220">
        <f t="shared" si="86"/>
        <v>510000</v>
      </c>
      <c r="I509" s="215">
        <f t="shared" si="87"/>
        <v>500000</v>
      </c>
      <c r="J509" s="216">
        <f t="shared" si="88"/>
        <v>500000</v>
      </c>
      <c r="K509" s="217">
        <v>500000</v>
      </c>
      <c r="L509" s="216">
        <v>0</v>
      </c>
      <c r="M509" s="218">
        <v>0</v>
      </c>
      <c r="N509" s="217">
        <v>0</v>
      </c>
      <c r="O509" s="216">
        <f t="shared" si="89"/>
        <v>0</v>
      </c>
      <c r="P509" s="215">
        <v>0</v>
      </c>
      <c r="Q509" s="215">
        <v>0</v>
      </c>
      <c r="R509" s="215">
        <v>0</v>
      </c>
      <c r="S509" s="218">
        <v>0</v>
      </c>
      <c r="T509" s="216">
        <f t="shared" si="90"/>
        <v>0</v>
      </c>
      <c r="U509" s="242">
        <v>0</v>
      </c>
      <c r="V509" s="242">
        <v>0</v>
      </c>
      <c r="W509" s="242">
        <v>0</v>
      </c>
      <c r="X509" s="242">
        <v>0</v>
      </c>
      <c r="Y509" s="219">
        <f t="shared" si="91"/>
        <v>0</v>
      </c>
      <c r="Z509" s="219">
        <v>0</v>
      </c>
      <c r="AA509" s="219">
        <v>0</v>
      </c>
      <c r="AB509" s="219">
        <v>0</v>
      </c>
      <c r="AC509" s="219">
        <v>0</v>
      </c>
      <c r="AD509" s="220">
        <v>0</v>
      </c>
      <c r="AE509" s="219">
        <v>0</v>
      </c>
      <c r="AF509" s="218">
        <v>10000</v>
      </c>
      <c r="AG509" s="220">
        <f t="shared" si="92"/>
        <v>500000</v>
      </c>
      <c r="AH509" s="215">
        <f t="shared" si="93"/>
        <v>500000</v>
      </c>
      <c r="AI509" s="219">
        <f t="shared" si="94"/>
        <v>500000</v>
      </c>
      <c r="AJ509" s="218">
        <v>500000</v>
      </c>
      <c r="AK509" s="218">
        <v>0</v>
      </c>
      <c r="AL509" s="218">
        <v>0</v>
      </c>
      <c r="AM509" s="218">
        <v>0</v>
      </c>
      <c r="AN509" s="219">
        <f t="shared" si="95"/>
        <v>0</v>
      </c>
      <c r="AO509" s="218">
        <v>0</v>
      </c>
      <c r="AP509" s="218">
        <v>0</v>
      </c>
      <c r="AQ509" s="218">
        <v>0</v>
      </c>
      <c r="AR509" s="218">
        <v>0</v>
      </c>
      <c r="AS509" s="219">
        <f t="shared" si="96"/>
        <v>0</v>
      </c>
      <c r="AT509" s="242">
        <v>0</v>
      </c>
      <c r="AU509" s="242">
        <v>0</v>
      </c>
      <c r="AV509" s="242">
        <v>0</v>
      </c>
      <c r="AW509" s="242">
        <v>0</v>
      </c>
      <c r="AX509" s="219">
        <f t="shared" si="97"/>
        <v>0</v>
      </c>
      <c r="AY509" s="219">
        <v>0</v>
      </c>
      <c r="AZ509" s="219">
        <v>0</v>
      </c>
      <c r="BA509" s="219">
        <v>0</v>
      </c>
      <c r="BB509" s="219">
        <v>0</v>
      </c>
      <c r="BC509" s="278">
        <v>0</v>
      </c>
      <c r="BD509" s="219">
        <v>0</v>
      </c>
      <c r="BE509" s="218">
        <v>0</v>
      </c>
    </row>
    <row r="510" ht="20.1" customHeight="1" spans="1:57">
      <c r="A510" s="280">
        <v>503</v>
      </c>
      <c r="B510" s="275" t="s">
        <v>48</v>
      </c>
      <c r="C510" s="272" t="s">
        <v>49</v>
      </c>
      <c r="D510" s="273">
        <v>2015</v>
      </c>
      <c r="E510" s="273" t="s">
        <v>568</v>
      </c>
      <c r="F510" s="274" t="s">
        <v>51</v>
      </c>
      <c r="G510" s="274" t="s">
        <v>51</v>
      </c>
      <c r="H510" s="220">
        <f t="shared" si="86"/>
        <v>600000</v>
      </c>
      <c r="I510" s="215">
        <f t="shared" si="87"/>
        <v>550000</v>
      </c>
      <c r="J510" s="216">
        <f t="shared" si="88"/>
        <v>550000</v>
      </c>
      <c r="K510" s="217">
        <v>550000</v>
      </c>
      <c r="L510" s="216">
        <v>0</v>
      </c>
      <c r="M510" s="218">
        <v>0</v>
      </c>
      <c r="N510" s="217">
        <v>0</v>
      </c>
      <c r="O510" s="216">
        <f t="shared" si="89"/>
        <v>0</v>
      </c>
      <c r="P510" s="215">
        <v>0</v>
      </c>
      <c r="Q510" s="215">
        <v>0</v>
      </c>
      <c r="R510" s="215">
        <v>0</v>
      </c>
      <c r="S510" s="218">
        <v>0</v>
      </c>
      <c r="T510" s="216">
        <f t="shared" si="90"/>
        <v>0</v>
      </c>
      <c r="U510" s="242">
        <v>0</v>
      </c>
      <c r="V510" s="242">
        <v>0</v>
      </c>
      <c r="W510" s="242">
        <v>0</v>
      </c>
      <c r="X510" s="242">
        <v>0</v>
      </c>
      <c r="Y510" s="219">
        <f t="shared" si="91"/>
        <v>0</v>
      </c>
      <c r="Z510" s="219">
        <v>0</v>
      </c>
      <c r="AA510" s="219">
        <v>0</v>
      </c>
      <c r="AB510" s="219">
        <v>0</v>
      </c>
      <c r="AC510" s="219">
        <v>0</v>
      </c>
      <c r="AD510" s="220">
        <v>0</v>
      </c>
      <c r="AE510" s="219">
        <v>0</v>
      </c>
      <c r="AF510" s="218">
        <v>50000</v>
      </c>
      <c r="AG510" s="220">
        <f t="shared" si="92"/>
        <v>550000</v>
      </c>
      <c r="AH510" s="215">
        <f t="shared" si="93"/>
        <v>550000</v>
      </c>
      <c r="AI510" s="219">
        <f t="shared" si="94"/>
        <v>550000</v>
      </c>
      <c r="AJ510" s="218">
        <v>550000</v>
      </c>
      <c r="AK510" s="218">
        <v>0</v>
      </c>
      <c r="AL510" s="218">
        <v>0</v>
      </c>
      <c r="AM510" s="218">
        <v>0</v>
      </c>
      <c r="AN510" s="219">
        <f t="shared" si="95"/>
        <v>0</v>
      </c>
      <c r="AO510" s="218">
        <v>0</v>
      </c>
      <c r="AP510" s="218">
        <v>0</v>
      </c>
      <c r="AQ510" s="218">
        <v>0</v>
      </c>
      <c r="AR510" s="218">
        <v>0</v>
      </c>
      <c r="AS510" s="219">
        <f t="shared" si="96"/>
        <v>0</v>
      </c>
      <c r="AT510" s="242">
        <v>0</v>
      </c>
      <c r="AU510" s="242">
        <v>0</v>
      </c>
      <c r="AV510" s="242">
        <v>0</v>
      </c>
      <c r="AW510" s="242">
        <v>0</v>
      </c>
      <c r="AX510" s="219">
        <f t="shared" si="97"/>
        <v>0</v>
      </c>
      <c r="AY510" s="219">
        <v>0</v>
      </c>
      <c r="AZ510" s="219">
        <v>0</v>
      </c>
      <c r="BA510" s="219">
        <v>0</v>
      </c>
      <c r="BB510" s="219">
        <v>0</v>
      </c>
      <c r="BC510" s="278">
        <v>0</v>
      </c>
      <c r="BD510" s="219">
        <v>0</v>
      </c>
      <c r="BE510" s="218">
        <v>0</v>
      </c>
    </row>
    <row r="511" ht="20.1" customHeight="1" spans="1:57">
      <c r="A511" s="280">
        <v>504</v>
      </c>
      <c r="B511" s="275" t="s">
        <v>48</v>
      </c>
      <c r="C511" s="272" t="s">
        <v>49</v>
      </c>
      <c r="D511" s="273">
        <v>2015</v>
      </c>
      <c r="E511" s="273" t="s">
        <v>569</v>
      </c>
      <c r="F511" s="274" t="s">
        <v>51</v>
      </c>
      <c r="G511" s="274" t="s">
        <v>51</v>
      </c>
      <c r="H511" s="220">
        <f t="shared" si="86"/>
        <v>260000</v>
      </c>
      <c r="I511" s="215">
        <f t="shared" si="87"/>
        <v>250000</v>
      </c>
      <c r="J511" s="216">
        <f t="shared" si="88"/>
        <v>250000</v>
      </c>
      <c r="K511" s="217">
        <v>250000</v>
      </c>
      <c r="L511" s="216">
        <v>0</v>
      </c>
      <c r="M511" s="218">
        <v>0</v>
      </c>
      <c r="N511" s="217">
        <v>0</v>
      </c>
      <c r="O511" s="216">
        <f t="shared" si="89"/>
        <v>0</v>
      </c>
      <c r="P511" s="215">
        <v>0</v>
      </c>
      <c r="Q511" s="215">
        <v>0</v>
      </c>
      <c r="R511" s="215">
        <v>0</v>
      </c>
      <c r="S511" s="218">
        <v>0</v>
      </c>
      <c r="T511" s="216">
        <f t="shared" si="90"/>
        <v>0</v>
      </c>
      <c r="U511" s="242">
        <v>0</v>
      </c>
      <c r="V511" s="242">
        <v>0</v>
      </c>
      <c r="W511" s="242">
        <v>0</v>
      </c>
      <c r="X511" s="242">
        <v>0</v>
      </c>
      <c r="Y511" s="219">
        <f t="shared" si="91"/>
        <v>0</v>
      </c>
      <c r="Z511" s="219">
        <v>0</v>
      </c>
      <c r="AA511" s="219">
        <v>0</v>
      </c>
      <c r="AB511" s="219">
        <v>0</v>
      </c>
      <c r="AC511" s="219">
        <v>0</v>
      </c>
      <c r="AD511" s="220">
        <v>0</v>
      </c>
      <c r="AE511" s="219">
        <v>0</v>
      </c>
      <c r="AF511" s="218">
        <v>10000</v>
      </c>
      <c r="AG511" s="220">
        <f t="shared" si="92"/>
        <v>250000</v>
      </c>
      <c r="AH511" s="215">
        <f t="shared" si="93"/>
        <v>250000</v>
      </c>
      <c r="AI511" s="219">
        <f t="shared" si="94"/>
        <v>250000</v>
      </c>
      <c r="AJ511" s="218">
        <v>250000</v>
      </c>
      <c r="AK511" s="218">
        <v>0</v>
      </c>
      <c r="AL511" s="218">
        <v>0</v>
      </c>
      <c r="AM511" s="218">
        <v>0</v>
      </c>
      <c r="AN511" s="219">
        <f t="shared" si="95"/>
        <v>0</v>
      </c>
      <c r="AO511" s="218">
        <v>0</v>
      </c>
      <c r="AP511" s="218">
        <v>0</v>
      </c>
      <c r="AQ511" s="218">
        <v>0</v>
      </c>
      <c r="AR511" s="218">
        <v>0</v>
      </c>
      <c r="AS511" s="219">
        <f t="shared" si="96"/>
        <v>0</v>
      </c>
      <c r="AT511" s="242">
        <v>0</v>
      </c>
      <c r="AU511" s="242">
        <v>0</v>
      </c>
      <c r="AV511" s="242">
        <v>0</v>
      </c>
      <c r="AW511" s="242">
        <v>0</v>
      </c>
      <c r="AX511" s="219">
        <f t="shared" si="97"/>
        <v>0</v>
      </c>
      <c r="AY511" s="219">
        <v>0</v>
      </c>
      <c r="AZ511" s="219">
        <v>0</v>
      </c>
      <c r="BA511" s="219">
        <v>0</v>
      </c>
      <c r="BB511" s="219">
        <v>0</v>
      </c>
      <c r="BC511" s="278">
        <v>0</v>
      </c>
      <c r="BD511" s="219">
        <v>0</v>
      </c>
      <c r="BE511" s="218">
        <v>0</v>
      </c>
    </row>
    <row r="512" ht="20.1" customHeight="1" spans="1:57">
      <c r="A512" s="280">
        <v>505</v>
      </c>
      <c r="B512" s="275" t="s">
        <v>48</v>
      </c>
      <c r="C512" s="272" t="s">
        <v>49</v>
      </c>
      <c r="D512" s="273">
        <v>2015</v>
      </c>
      <c r="E512" s="273" t="s">
        <v>570</v>
      </c>
      <c r="F512" s="274" t="s">
        <v>51</v>
      </c>
      <c r="G512" s="274" t="s">
        <v>51</v>
      </c>
      <c r="H512" s="220">
        <f t="shared" si="86"/>
        <v>1010000</v>
      </c>
      <c r="I512" s="215">
        <f t="shared" si="87"/>
        <v>1000000</v>
      </c>
      <c r="J512" s="216">
        <f t="shared" si="88"/>
        <v>1000000</v>
      </c>
      <c r="K512" s="217">
        <v>1000000</v>
      </c>
      <c r="L512" s="216">
        <v>0</v>
      </c>
      <c r="M512" s="218">
        <v>0</v>
      </c>
      <c r="N512" s="217">
        <v>0</v>
      </c>
      <c r="O512" s="216">
        <f t="shared" si="89"/>
        <v>0</v>
      </c>
      <c r="P512" s="215">
        <v>0</v>
      </c>
      <c r="Q512" s="215">
        <v>0</v>
      </c>
      <c r="R512" s="215">
        <v>0</v>
      </c>
      <c r="S512" s="218">
        <v>0</v>
      </c>
      <c r="T512" s="216">
        <f t="shared" si="90"/>
        <v>0</v>
      </c>
      <c r="U512" s="242">
        <v>0</v>
      </c>
      <c r="V512" s="242">
        <v>0</v>
      </c>
      <c r="W512" s="242">
        <v>0</v>
      </c>
      <c r="X512" s="242">
        <v>0</v>
      </c>
      <c r="Y512" s="219">
        <f t="shared" si="91"/>
        <v>0</v>
      </c>
      <c r="Z512" s="219">
        <v>0</v>
      </c>
      <c r="AA512" s="219">
        <v>0</v>
      </c>
      <c r="AB512" s="219">
        <v>0</v>
      </c>
      <c r="AC512" s="219">
        <v>0</v>
      </c>
      <c r="AD512" s="220">
        <v>0</v>
      </c>
      <c r="AE512" s="219">
        <v>0</v>
      </c>
      <c r="AF512" s="218">
        <v>10000</v>
      </c>
      <c r="AG512" s="220">
        <f t="shared" si="92"/>
        <v>1000000</v>
      </c>
      <c r="AH512" s="215">
        <f t="shared" si="93"/>
        <v>1000000</v>
      </c>
      <c r="AI512" s="219">
        <f t="shared" si="94"/>
        <v>1000000</v>
      </c>
      <c r="AJ512" s="218">
        <v>1000000</v>
      </c>
      <c r="AK512" s="218">
        <v>0</v>
      </c>
      <c r="AL512" s="218">
        <v>0</v>
      </c>
      <c r="AM512" s="218">
        <v>0</v>
      </c>
      <c r="AN512" s="219">
        <f t="shared" si="95"/>
        <v>0</v>
      </c>
      <c r="AO512" s="218">
        <v>0</v>
      </c>
      <c r="AP512" s="218">
        <v>0</v>
      </c>
      <c r="AQ512" s="218">
        <v>0</v>
      </c>
      <c r="AR512" s="218">
        <v>0</v>
      </c>
      <c r="AS512" s="219">
        <f t="shared" si="96"/>
        <v>0</v>
      </c>
      <c r="AT512" s="242">
        <v>0</v>
      </c>
      <c r="AU512" s="242">
        <v>0</v>
      </c>
      <c r="AV512" s="242">
        <v>0</v>
      </c>
      <c r="AW512" s="242">
        <v>0</v>
      </c>
      <c r="AX512" s="219">
        <f t="shared" si="97"/>
        <v>0</v>
      </c>
      <c r="AY512" s="219">
        <v>0</v>
      </c>
      <c r="AZ512" s="219">
        <v>0</v>
      </c>
      <c r="BA512" s="219">
        <v>0</v>
      </c>
      <c r="BB512" s="219">
        <v>0</v>
      </c>
      <c r="BC512" s="278">
        <v>0</v>
      </c>
      <c r="BD512" s="219">
        <v>0</v>
      </c>
      <c r="BE512" s="218">
        <v>0</v>
      </c>
    </row>
    <row r="513" ht="20.1" customHeight="1" spans="1:57">
      <c r="A513" s="280">
        <v>506</v>
      </c>
      <c r="B513" s="275" t="s">
        <v>48</v>
      </c>
      <c r="C513" s="272" t="s">
        <v>49</v>
      </c>
      <c r="D513" s="273">
        <v>2015</v>
      </c>
      <c r="E513" s="273" t="s">
        <v>571</v>
      </c>
      <c r="F513" s="274" t="s">
        <v>51</v>
      </c>
      <c r="G513" s="274" t="s">
        <v>51</v>
      </c>
      <c r="H513" s="220">
        <f t="shared" si="86"/>
        <v>220000</v>
      </c>
      <c r="I513" s="215">
        <f t="shared" si="87"/>
        <v>200000</v>
      </c>
      <c r="J513" s="216">
        <f t="shared" si="88"/>
        <v>200000</v>
      </c>
      <c r="K513" s="217">
        <v>200000</v>
      </c>
      <c r="L513" s="216">
        <v>0</v>
      </c>
      <c r="M513" s="218">
        <v>0</v>
      </c>
      <c r="N513" s="217">
        <v>0</v>
      </c>
      <c r="O513" s="216">
        <f t="shared" si="89"/>
        <v>0</v>
      </c>
      <c r="P513" s="215">
        <v>0</v>
      </c>
      <c r="Q513" s="215">
        <v>0</v>
      </c>
      <c r="R513" s="215">
        <v>0</v>
      </c>
      <c r="S513" s="218">
        <v>0</v>
      </c>
      <c r="T513" s="216">
        <f t="shared" si="90"/>
        <v>0</v>
      </c>
      <c r="U513" s="242">
        <v>0</v>
      </c>
      <c r="V513" s="242">
        <v>0</v>
      </c>
      <c r="W513" s="242">
        <v>0</v>
      </c>
      <c r="X513" s="242">
        <v>0</v>
      </c>
      <c r="Y513" s="219">
        <f t="shared" si="91"/>
        <v>0</v>
      </c>
      <c r="Z513" s="219">
        <v>0</v>
      </c>
      <c r="AA513" s="219">
        <v>0</v>
      </c>
      <c r="AB513" s="219">
        <v>0</v>
      </c>
      <c r="AC513" s="219">
        <v>0</v>
      </c>
      <c r="AD513" s="220">
        <v>0</v>
      </c>
      <c r="AE513" s="219">
        <v>0</v>
      </c>
      <c r="AF513" s="218">
        <v>20000</v>
      </c>
      <c r="AG513" s="220">
        <f t="shared" si="92"/>
        <v>200000</v>
      </c>
      <c r="AH513" s="215">
        <f t="shared" si="93"/>
        <v>200000</v>
      </c>
      <c r="AI513" s="219">
        <f t="shared" si="94"/>
        <v>200000</v>
      </c>
      <c r="AJ513" s="218">
        <v>200000</v>
      </c>
      <c r="AK513" s="218">
        <v>0</v>
      </c>
      <c r="AL513" s="218">
        <v>0</v>
      </c>
      <c r="AM513" s="218">
        <v>0</v>
      </c>
      <c r="AN513" s="219">
        <f t="shared" si="95"/>
        <v>0</v>
      </c>
      <c r="AO513" s="218">
        <v>0</v>
      </c>
      <c r="AP513" s="218">
        <v>0</v>
      </c>
      <c r="AQ513" s="218">
        <v>0</v>
      </c>
      <c r="AR513" s="218">
        <v>0</v>
      </c>
      <c r="AS513" s="219">
        <f t="shared" si="96"/>
        <v>0</v>
      </c>
      <c r="AT513" s="242">
        <v>0</v>
      </c>
      <c r="AU513" s="242">
        <v>0</v>
      </c>
      <c r="AV513" s="242">
        <v>0</v>
      </c>
      <c r="AW513" s="242">
        <v>0</v>
      </c>
      <c r="AX513" s="219">
        <f t="shared" si="97"/>
        <v>0</v>
      </c>
      <c r="AY513" s="219">
        <v>0</v>
      </c>
      <c r="AZ513" s="219">
        <v>0</v>
      </c>
      <c r="BA513" s="219">
        <v>0</v>
      </c>
      <c r="BB513" s="219">
        <v>0</v>
      </c>
      <c r="BC513" s="278">
        <v>0</v>
      </c>
      <c r="BD513" s="219">
        <v>0</v>
      </c>
      <c r="BE513" s="218">
        <v>0</v>
      </c>
    </row>
    <row r="514" ht="20.1" customHeight="1" spans="1:57">
      <c r="A514" s="280">
        <v>507</v>
      </c>
      <c r="B514" s="275" t="s">
        <v>48</v>
      </c>
      <c r="C514" s="272" t="s">
        <v>49</v>
      </c>
      <c r="D514" s="273">
        <v>2015</v>
      </c>
      <c r="E514" s="273" t="s">
        <v>572</v>
      </c>
      <c r="F514" s="274" t="s">
        <v>51</v>
      </c>
      <c r="G514" s="274" t="s">
        <v>51</v>
      </c>
      <c r="H514" s="220">
        <f t="shared" si="86"/>
        <v>410000</v>
      </c>
      <c r="I514" s="215">
        <f t="shared" si="87"/>
        <v>400000</v>
      </c>
      <c r="J514" s="216">
        <f t="shared" si="88"/>
        <v>400000</v>
      </c>
      <c r="K514" s="217">
        <v>400000</v>
      </c>
      <c r="L514" s="216">
        <v>0</v>
      </c>
      <c r="M514" s="218">
        <v>0</v>
      </c>
      <c r="N514" s="217">
        <v>0</v>
      </c>
      <c r="O514" s="216">
        <f t="shared" si="89"/>
        <v>0</v>
      </c>
      <c r="P514" s="215">
        <v>0</v>
      </c>
      <c r="Q514" s="215">
        <v>0</v>
      </c>
      <c r="R514" s="215">
        <v>0</v>
      </c>
      <c r="S514" s="218">
        <v>0</v>
      </c>
      <c r="T514" s="216">
        <f t="shared" si="90"/>
        <v>0</v>
      </c>
      <c r="U514" s="242">
        <v>0</v>
      </c>
      <c r="V514" s="242">
        <v>0</v>
      </c>
      <c r="W514" s="242">
        <v>0</v>
      </c>
      <c r="X514" s="242">
        <v>0</v>
      </c>
      <c r="Y514" s="219">
        <f t="shared" si="91"/>
        <v>0</v>
      </c>
      <c r="Z514" s="219">
        <v>0</v>
      </c>
      <c r="AA514" s="219">
        <v>0</v>
      </c>
      <c r="AB514" s="219">
        <v>0</v>
      </c>
      <c r="AC514" s="219">
        <v>0</v>
      </c>
      <c r="AD514" s="220">
        <v>0</v>
      </c>
      <c r="AE514" s="219">
        <v>0</v>
      </c>
      <c r="AF514" s="218">
        <v>10000</v>
      </c>
      <c r="AG514" s="220">
        <f t="shared" si="92"/>
        <v>400000</v>
      </c>
      <c r="AH514" s="215">
        <f t="shared" si="93"/>
        <v>400000</v>
      </c>
      <c r="AI514" s="219">
        <f t="shared" si="94"/>
        <v>400000</v>
      </c>
      <c r="AJ514" s="218">
        <v>400000</v>
      </c>
      <c r="AK514" s="218">
        <v>0</v>
      </c>
      <c r="AL514" s="218">
        <v>0</v>
      </c>
      <c r="AM514" s="218">
        <v>0</v>
      </c>
      <c r="AN514" s="219">
        <f t="shared" si="95"/>
        <v>0</v>
      </c>
      <c r="AO514" s="218">
        <v>0</v>
      </c>
      <c r="AP514" s="218">
        <v>0</v>
      </c>
      <c r="AQ514" s="218">
        <v>0</v>
      </c>
      <c r="AR514" s="218">
        <v>0</v>
      </c>
      <c r="AS514" s="219">
        <f t="shared" si="96"/>
        <v>0</v>
      </c>
      <c r="AT514" s="242">
        <v>0</v>
      </c>
      <c r="AU514" s="242">
        <v>0</v>
      </c>
      <c r="AV514" s="242">
        <v>0</v>
      </c>
      <c r="AW514" s="242">
        <v>0</v>
      </c>
      <c r="AX514" s="219">
        <f t="shared" si="97"/>
        <v>0</v>
      </c>
      <c r="AY514" s="219">
        <v>0</v>
      </c>
      <c r="AZ514" s="219">
        <v>0</v>
      </c>
      <c r="BA514" s="219">
        <v>0</v>
      </c>
      <c r="BB514" s="219">
        <v>0</v>
      </c>
      <c r="BC514" s="278">
        <v>0</v>
      </c>
      <c r="BD514" s="219">
        <v>0</v>
      </c>
      <c r="BE514" s="218">
        <v>0</v>
      </c>
    </row>
    <row r="515" ht="20.1" customHeight="1" spans="1:57">
      <c r="A515" s="280">
        <v>508</v>
      </c>
      <c r="B515" s="275" t="s">
        <v>48</v>
      </c>
      <c r="C515" s="272" t="s">
        <v>49</v>
      </c>
      <c r="D515" s="273">
        <v>2015</v>
      </c>
      <c r="E515" s="273" t="s">
        <v>573</v>
      </c>
      <c r="F515" s="274" t="s">
        <v>51</v>
      </c>
      <c r="G515" s="274" t="s">
        <v>51</v>
      </c>
      <c r="H515" s="220">
        <f t="shared" si="86"/>
        <v>800000</v>
      </c>
      <c r="I515" s="215">
        <f t="shared" si="87"/>
        <v>750000</v>
      </c>
      <c r="J515" s="216">
        <f t="shared" si="88"/>
        <v>750000</v>
      </c>
      <c r="K515" s="217">
        <v>750000</v>
      </c>
      <c r="L515" s="216">
        <v>0</v>
      </c>
      <c r="M515" s="218">
        <v>0</v>
      </c>
      <c r="N515" s="217">
        <v>0</v>
      </c>
      <c r="O515" s="216">
        <f t="shared" si="89"/>
        <v>0</v>
      </c>
      <c r="P515" s="215">
        <v>0</v>
      </c>
      <c r="Q515" s="215">
        <v>0</v>
      </c>
      <c r="R515" s="215">
        <v>0</v>
      </c>
      <c r="S515" s="218">
        <v>0</v>
      </c>
      <c r="T515" s="216">
        <f t="shared" si="90"/>
        <v>0</v>
      </c>
      <c r="U515" s="242">
        <v>0</v>
      </c>
      <c r="V515" s="242">
        <v>0</v>
      </c>
      <c r="W515" s="242">
        <v>0</v>
      </c>
      <c r="X515" s="242">
        <v>0</v>
      </c>
      <c r="Y515" s="219">
        <f t="shared" si="91"/>
        <v>0</v>
      </c>
      <c r="Z515" s="219">
        <v>0</v>
      </c>
      <c r="AA515" s="219">
        <v>0</v>
      </c>
      <c r="AB515" s="219">
        <v>0</v>
      </c>
      <c r="AC515" s="219">
        <v>0</v>
      </c>
      <c r="AD515" s="220">
        <v>0</v>
      </c>
      <c r="AE515" s="219">
        <v>0</v>
      </c>
      <c r="AF515" s="218">
        <v>50000</v>
      </c>
      <c r="AG515" s="220">
        <f t="shared" si="92"/>
        <v>750000</v>
      </c>
      <c r="AH515" s="215">
        <f t="shared" si="93"/>
        <v>750000</v>
      </c>
      <c r="AI515" s="219">
        <f t="shared" si="94"/>
        <v>750000</v>
      </c>
      <c r="AJ515" s="218">
        <v>750000</v>
      </c>
      <c r="AK515" s="218">
        <v>0</v>
      </c>
      <c r="AL515" s="218">
        <v>0</v>
      </c>
      <c r="AM515" s="218">
        <v>0</v>
      </c>
      <c r="AN515" s="219">
        <f t="shared" si="95"/>
        <v>0</v>
      </c>
      <c r="AO515" s="218">
        <v>0</v>
      </c>
      <c r="AP515" s="218">
        <v>0</v>
      </c>
      <c r="AQ515" s="218">
        <v>0</v>
      </c>
      <c r="AR515" s="218">
        <v>0</v>
      </c>
      <c r="AS515" s="219">
        <f t="shared" si="96"/>
        <v>0</v>
      </c>
      <c r="AT515" s="242">
        <v>0</v>
      </c>
      <c r="AU515" s="242">
        <v>0</v>
      </c>
      <c r="AV515" s="242">
        <v>0</v>
      </c>
      <c r="AW515" s="242">
        <v>0</v>
      </c>
      <c r="AX515" s="219">
        <f t="shared" si="97"/>
        <v>0</v>
      </c>
      <c r="AY515" s="219">
        <v>0</v>
      </c>
      <c r="AZ515" s="219">
        <v>0</v>
      </c>
      <c r="BA515" s="219">
        <v>0</v>
      </c>
      <c r="BB515" s="219">
        <v>0</v>
      </c>
      <c r="BC515" s="278">
        <v>0</v>
      </c>
      <c r="BD515" s="219">
        <v>0</v>
      </c>
      <c r="BE515" s="218">
        <v>0</v>
      </c>
    </row>
    <row r="516" ht="20.1" customHeight="1" spans="1:57">
      <c r="A516" s="280">
        <v>509</v>
      </c>
      <c r="B516" s="275" t="s">
        <v>48</v>
      </c>
      <c r="C516" s="272" t="s">
        <v>49</v>
      </c>
      <c r="D516" s="273">
        <v>2015</v>
      </c>
      <c r="E516" s="273" t="s">
        <v>574</v>
      </c>
      <c r="F516" s="274" t="s">
        <v>51</v>
      </c>
      <c r="G516" s="274" t="s">
        <v>51</v>
      </c>
      <c r="H516" s="220">
        <f t="shared" si="86"/>
        <v>1000000</v>
      </c>
      <c r="I516" s="215">
        <f t="shared" si="87"/>
        <v>950000</v>
      </c>
      <c r="J516" s="216">
        <f t="shared" si="88"/>
        <v>950000</v>
      </c>
      <c r="K516" s="217">
        <v>950000</v>
      </c>
      <c r="L516" s="216">
        <v>0</v>
      </c>
      <c r="M516" s="218">
        <v>0</v>
      </c>
      <c r="N516" s="217">
        <v>0</v>
      </c>
      <c r="O516" s="216">
        <f t="shared" si="89"/>
        <v>0</v>
      </c>
      <c r="P516" s="215">
        <v>0</v>
      </c>
      <c r="Q516" s="215">
        <v>0</v>
      </c>
      <c r="R516" s="215">
        <v>0</v>
      </c>
      <c r="S516" s="218">
        <v>0</v>
      </c>
      <c r="T516" s="216">
        <f t="shared" si="90"/>
        <v>0</v>
      </c>
      <c r="U516" s="242">
        <v>0</v>
      </c>
      <c r="V516" s="242">
        <v>0</v>
      </c>
      <c r="W516" s="242">
        <v>0</v>
      </c>
      <c r="X516" s="242">
        <v>0</v>
      </c>
      <c r="Y516" s="219">
        <f t="shared" si="91"/>
        <v>0</v>
      </c>
      <c r="Z516" s="219">
        <v>0</v>
      </c>
      <c r="AA516" s="219">
        <v>0</v>
      </c>
      <c r="AB516" s="219">
        <v>0</v>
      </c>
      <c r="AC516" s="219">
        <v>0</v>
      </c>
      <c r="AD516" s="220">
        <v>0</v>
      </c>
      <c r="AE516" s="219">
        <v>0</v>
      </c>
      <c r="AF516" s="218">
        <v>50000</v>
      </c>
      <c r="AG516" s="220">
        <f t="shared" si="92"/>
        <v>950000</v>
      </c>
      <c r="AH516" s="215">
        <f t="shared" si="93"/>
        <v>950000</v>
      </c>
      <c r="AI516" s="219">
        <f t="shared" si="94"/>
        <v>950000</v>
      </c>
      <c r="AJ516" s="218">
        <v>950000</v>
      </c>
      <c r="AK516" s="218">
        <v>0</v>
      </c>
      <c r="AL516" s="218">
        <v>0</v>
      </c>
      <c r="AM516" s="218">
        <v>0</v>
      </c>
      <c r="AN516" s="219">
        <f t="shared" si="95"/>
        <v>0</v>
      </c>
      <c r="AO516" s="218">
        <v>0</v>
      </c>
      <c r="AP516" s="218">
        <v>0</v>
      </c>
      <c r="AQ516" s="218">
        <v>0</v>
      </c>
      <c r="AR516" s="218">
        <v>0</v>
      </c>
      <c r="AS516" s="219">
        <f t="shared" si="96"/>
        <v>0</v>
      </c>
      <c r="AT516" s="242">
        <v>0</v>
      </c>
      <c r="AU516" s="242">
        <v>0</v>
      </c>
      <c r="AV516" s="242">
        <v>0</v>
      </c>
      <c r="AW516" s="242">
        <v>0</v>
      </c>
      <c r="AX516" s="219">
        <f t="shared" si="97"/>
        <v>0</v>
      </c>
      <c r="AY516" s="219">
        <v>0</v>
      </c>
      <c r="AZ516" s="219">
        <v>0</v>
      </c>
      <c r="BA516" s="219">
        <v>0</v>
      </c>
      <c r="BB516" s="219">
        <v>0</v>
      </c>
      <c r="BC516" s="278">
        <v>0</v>
      </c>
      <c r="BD516" s="219">
        <v>0</v>
      </c>
      <c r="BE516" s="218">
        <v>0</v>
      </c>
    </row>
    <row r="517" ht="20.1" customHeight="1" spans="1:57">
      <c r="A517" s="280">
        <v>510</v>
      </c>
      <c r="B517" s="275" t="s">
        <v>48</v>
      </c>
      <c r="C517" s="272" t="s">
        <v>49</v>
      </c>
      <c r="D517" s="273">
        <v>2015</v>
      </c>
      <c r="E517" s="273" t="s">
        <v>575</v>
      </c>
      <c r="F517" s="274" t="s">
        <v>51</v>
      </c>
      <c r="G517" s="274" t="s">
        <v>51</v>
      </c>
      <c r="H517" s="220">
        <f t="shared" si="86"/>
        <v>720000</v>
      </c>
      <c r="I517" s="215">
        <f t="shared" si="87"/>
        <v>700000</v>
      </c>
      <c r="J517" s="216">
        <f t="shared" si="88"/>
        <v>700000</v>
      </c>
      <c r="K517" s="217">
        <v>700000</v>
      </c>
      <c r="L517" s="216">
        <v>0</v>
      </c>
      <c r="M517" s="218">
        <v>0</v>
      </c>
      <c r="N517" s="217">
        <v>0</v>
      </c>
      <c r="O517" s="216">
        <f t="shared" si="89"/>
        <v>0</v>
      </c>
      <c r="P517" s="215">
        <v>0</v>
      </c>
      <c r="Q517" s="215">
        <v>0</v>
      </c>
      <c r="R517" s="215">
        <v>0</v>
      </c>
      <c r="S517" s="218">
        <v>0</v>
      </c>
      <c r="T517" s="216">
        <f t="shared" si="90"/>
        <v>0</v>
      </c>
      <c r="U517" s="242">
        <v>0</v>
      </c>
      <c r="V517" s="242">
        <v>0</v>
      </c>
      <c r="W517" s="242">
        <v>0</v>
      </c>
      <c r="X517" s="242">
        <v>0</v>
      </c>
      <c r="Y517" s="219">
        <f t="shared" si="91"/>
        <v>0</v>
      </c>
      <c r="Z517" s="219">
        <v>0</v>
      </c>
      <c r="AA517" s="219">
        <v>0</v>
      </c>
      <c r="AB517" s="219">
        <v>0</v>
      </c>
      <c r="AC517" s="219">
        <v>0</v>
      </c>
      <c r="AD517" s="220">
        <v>0</v>
      </c>
      <c r="AE517" s="219">
        <v>0</v>
      </c>
      <c r="AF517" s="218">
        <v>20000</v>
      </c>
      <c r="AG517" s="220">
        <f t="shared" si="92"/>
        <v>700000</v>
      </c>
      <c r="AH517" s="215">
        <f t="shared" si="93"/>
        <v>700000</v>
      </c>
      <c r="AI517" s="219">
        <f t="shared" si="94"/>
        <v>700000</v>
      </c>
      <c r="AJ517" s="218">
        <v>700000</v>
      </c>
      <c r="AK517" s="218">
        <v>0</v>
      </c>
      <c r="AL517" s="218">
        <v>0</v>
      </c>
      <c r="AM517" s="218">
        <v>0</v>
      </c>
      <c r="AN517" s="219">
        <f t="shared" si="95"/>
        <v>0</v>
      </c>
      <c r="AO517" s="218">
        <v>0</v>
      </c>
      <c r="AP517" s="218">
        <v>0</v>
      </c>
      <c r="AQ517" s="218">
        <v>0</v>
      </c>
      <c r="AR517" s="218">
        <v>0</v>
      </c>
      <c r="AS517" s="219">
        <f t="shared" si="96"/>
        <v>0</v>
      </c>
      <c r="AT517" s="242">
        <v>0</v>
      </c>
      <c r="AU517" s="242">
        <v>0</v>
      </c>
      <c r="AV517" s="242">
        <v>0</v>
      </c>
      <c r="AW517" s="242">
        <v>0</v>
      </c>
      <c r="AX517" s="219">
        <f t="shared" si="97"/>
        <v>0</v>
      </c>
      <c r="AY517" s="219">
        <v>0</v>
      </c>
      <c r="AZ517" s="219">
        <v>0</v>
      </c>
      <c r="BA517" s="219">
        <v>0</v>
      </c>
      <c r="BB517" s="219">
        <v>0</v>
      </c>
      <c r="BC517" s="278">
        <v>0</v>
      </c>
      <c r="BD517" s="219">
        <v>0</v>
      </c>
      <c r="BE517" s="218">
        <v>0</v>
      </c>
    </row>
    <row r="518" ht="20.1" customHeight="1" spans="1:57">
      <c r="A518" s="280">
        <v>511</v>
      </c>
      <c r="B518" s="275" t="s">
        <v>48</v>
      </c>
      <c r="C518" s="272" t="s">
        <v>49</v>
      </c>
      <c r="D518" s="273">
        <v>2015</v>
      </c>
      <c r="E518" s="273" t="s">
        <v>576</v>
      </c>
      <c r="F518" s="274" t="s">
        <v>51</v>
      </c>
      <c r="G518" s="274" t="s">
        <v>52</v>
      </c>
      <c r="H518" s="220">
        <f t="shared" si="86"/>
        <v>350000</v>
      </c>
      <c r="I518" s="215">
        <f t="shared" si="87"/>
        <v>330000</v>
      </c>
      <c r="J518" s="216">
        <f t="shared" si="88"/>
        <v>330000</v>
      </c>
      <c r="K518" s="217">
        <v>330000</v>
      </c>
      <c r="L518" s="216">
        <v>0</v>
      </c>
      <c r="M518" s="218">
        <v>0</v>
      </c>
      <c r="N518" s="217">
        <v>0</v>
      </c>
      <c r="O518" s="216">
        <f t="shared" si="89"/>
        <v>0</v>
      </c>
      <c r="P518" s="215">
        <v>0</v>
      </c>
      <c r="Q518" s="215">
        <v>0</v>
      </c>
      <c r="R518" s="215">
        <v>0</v>
      </c>
      <c r="S518" s="218">
        <v>0</v>
      </c>
      <c r="T518" s="216">
        <f t="shared" si="90"/>
        <v>0</v>
      </c>
      <c r="U518" s="242">
        <v>0</v>
      </c>
      <c r="V518" s="242">
        <v>0</v>
      </c>
      <c r="W518" s="242">
        <v>0</v>
      </c>
      <c r="X518" s="242">
        <v>0</v>
      </c>
      <c r="Y518" s="219">
        <f t="shared" si="91"/>
        <v>0</v>
      </c>
      <c r="Z518" s="219">
        <v>0</v>
      </c>
      <c r="AA518" s="219">
        <v>0</v>
      </c>
      <c r="AB518" s="219">
        <v>0</v>
      </c>
      <c r="AC518" s="219">
        <v>0</v>
      </c>
      <c r="AD518" s="220">
        <v>0</v>
      </c>
      <c r="AE518" s="219">
        <v>0</v>
      </c>
      <c r="AF518" s="218">
        <v>20000</v>
      </c>
      <c r="AG518" s="220">
        <f t="shared" si="92"/>
        <v>330000</v>
      </c>
      <c r="AH518" s="215">
        <f t="shared" si="93"/>
        <v>330000</v>
      </c>
      <c r="AI518" s="219">
        <f t="shared" si="94"/>
        <v>330000</v>
      </c>
      <c r="AJ518" s="218">
        <v>330000</v>
      </c>
      <c r="AK518" s="218">
        <v>0</v>
      </c>
      <c r="AL518" s="218">
        <v>0</v>
      </c>
      <c r="AM518" s="218">
        <v>0</v>
      </c>
      <c r="AN518" s="219">
        <f t="shared" si="95"/>
        <v>0</v>
      </c>
      <c r="AO518" s="218">
        <v>0</v>
      </c>
      <c r="AP518" s="218">
        <v>0</v>
      </c>
      <c r="AQ518" s="218">
        <v>0</v>
      </c>
      <c r="AR518" s="218">
        <v>0</v>
      </c>
      <c r="AS518" s="219">
        <f t="shared" si="96"/>
        <v>0</v>
      </c>
      <c r="AT518" s="242">
        <v>0</v>
      </c>
      <c r="AU518" s="242">
        <v>0</v>
      </c>
      <c r="AV518" s="242">
        <v>0</v>
      </c>
      <c r="AW518" s="242">
        <v>0</v>
      </c>
      <c r="AX518" s="219">
        <f t="shared" si="97"/>
        <v>0</v>
      </c>
      <c r="AY518" s="219">
        <v>0</v>
      </c>
      <c r="AZ518" s="219">
        <v>0</v>
      </c>
      <c r="BA518" s="219">
        <v>0</v>
      </c>
      <c r="BB518" s="219">
        <v>0</v>
      </c>
      <c r="BC518" s="278">
        <v>0</v>
      </c>
      <c r="BD518" s="219">
        <v>0</v>
      </c>
      <c r="BE518" s="218">
        <v>0</v>
      </c>
    </row>
    <row r="519" ht="20.1" customHeight="1" spans="1:57">
      <c r="A519" s="280">
        <v>512</v>
      </c>
      <c r="B519" s="275" t="s">
        <v>48</v>
      </c>
      <c r="C519" s="272" t="s">
        <v>49</v>
      </c>
      <c r="D519" s="273">
        <v>2015</v>
      </c>
      <c r="E519" s="273" t="s">
        <v>577</v>
      </c>
      <c r="F519" s="274" t="s">
        <v>51</v>
      </c>
      <c r="G519" s="274" t="s">
        <v>51</v>
      </c>
      <c r="H519" s="220">
        <f t="shared" si="86"/>
        <v>840000</v>
      </c>
      <c r="I519" s="215">
        <f t="shared" si="87"/>
        <v>800000</v>
      </c>
      <c r="J519" s="216">
        <f t="shared" si="88"/>
        <v>800000</v>
      </c>
      <c r="K519" s="217">
        <v>800000</v>
      </c>
      <c r="L519" s="216">
        <v>0</v>
      </c>
      <c r="M519" s="218">
        <v>0</v>
      </c>
      <c r="N519" s="217">
        <v>0</v>
      </c>
      <c r="O519" s="216">
        <f t="shared" si="89"/>
        <v>0</v>
      </c>
      <c r="P519" s="215">
        <v>0</v>
      </c>
      <c r="Q519" s="215">
        <v>0</v>
      </c>
      <c r="R519" s="215">
        <v>0</v>
      </c>
      <c r="S519" s="218">
        <v>0</v>
      </c>
      <c r="T519" s="216">
        <f t="shared" si="90"/>
        <v>0</v>
      </c>
      <c r="U519" s="242">
        <v>0</v>
      </c>
      <c r="V519" s="242">
        <v>0</v>
      </c>
      <c r="W519" s="242">
        <v>0</v>
      </c>
      <c r="X519" s="242">
        <v>0</v>
      </c>
      <c r="Y519" s="219">
        <f t="shared" si="91"/>
        <v>0</v>
      </c>
      <c r="Z519" s="219">
        <v>0</v>
      </c>
      <c r="AA519" s="219">
        <v>0</v>
      </c>
      <c r="AB519" s="219">
        <v>0</v>
      </c>
      <c r="AC519" s="219">
        <v>0</v>
      </c>
      <c r="AD519" s="220">
        <v>0</v>
      </c>
      <c r="AE519" s="219">
        <v>0</v>
      </c>
      <c r="AF519" s="218">
        <v>40000</v>
      </c>
      <c r="AG519" s="220">
        <f t="shared" si="92"/>
        <v>800000</v>
      </c>
      <c r="AH519" s="215">
        <f t="shared" si="93"/>
        <v>800000</v>
      </c>
      <c r="AI519" s="219">
        <f t="shared" si="94"/>
        <v>800000</v>
      </c>
      <c r="AJ519" s="218">
        <v>800000</v>
      </c>
      <c r="AK519" s="218">
        <v>0</v>
      </c>
      <c r="AL519" s="218">
        <v>0</v>
      </c>
      <c r="AM519" s="218">
        <v>0</v>
      </c>
      <c r="AN519" s="219">
        <f t="shared" si="95"/>
        <v>0</v>
      </c>
      <c r="AO519" s="218">
        <v>0</v>
      </c>
      <c r="AP519" s="218">
        <v>0</v>
      </c>
      <c r="AQ519" s="218">
        <v>0</v>
      </c>
      <c r="AR519" s="218">
        <v>0</v>
      </c>
      <c r="AS519" s="219">
        <f t="shared" si="96"/>
        <v>0</v>
      </c>
      <c r="AT519" s="242">
        <v>0</v>
      </c>
      <c r="AU519" s="242">
        <v>0</v>
      </c>
      <c r="AV519" s="242">
        <v>0</v>
      </c>
      <c r="AW519" s="242">
        <v>0</v>
      </c>
      <c r="AX519" s="219">
        <f t="shared" si="97"/>
        <v>0</v>
      </c>
      <c r="AY519" s="219">
        <v>0</v>
      </c>
      <c r="AZ519" s="219">
        <v>0</v>
      </c>
      <c r="BA519" s="219">
        <v>0</v>
      </c>
      <c r="BB519" s="219">
        <v>0</v>
      </c>
      <c r="BC519" s="278">
        <v>0</v>
      </c>
      <c r="BD519" s="219">
        <v>0</v>
      </c>
      <c r="BE519" s="218">
        <v>0</v>
      </c>
    </row>
    <row r="520" ht="20.1" customHeight="1" spans="1:57">
      <c r="A520" s="280">
        <v>513</v>
      </c>
      <c r="B520" s="275" t="s">
        <v>48</v>
      </c>
      <c r="C520" s="272" t="s">
        <v>49</v>
      </c>
      <c r="D520" s="273">
        <v>2015</v>
      </c>
      <c r="E520" s="273" t="s">
        <v>578</v>
      </c>
      <c r="F520" s="274" t="s">
        <v>51</v>
      </c>
      <c r="G520" s="274" t="s">
        <v>52</v>
      </c>
      <c r="H520" s="220">
        <f t="shared" ref="H520:H530" si="98">I520+AF520</f>
        <v>500000</v>
      </c>
      <c r="I520" s="215">
        <f t="shared" ref="I520:I530" si="99">J520+O520+T520+Y520+AC520+AD520+AE520</f>
        <v>450000</v>
      </c>
      <c r="J520" s="216">
        <f t="shared" ref="J520:J530" si="100">K520+L520+M520+N520</f>
        <v>450000</v>
      </c>
      <c r="K520" s="217">
        <v>450000</v>
      </c>
      <c r="L520" s="216">
        <v>0</v>
      </c>
      <c r="M520" s="218">
        <v>0</v>
      </c>
      <c r="N520" s="217">
        <v>0</v>
      </c>
      <c r="O520" s="216">
        <f t="shared" ref="O520:O530" si="101">P520+Q520+R520+S520</f>
        <v>0</v>
      </c>
      <c r="P520" s="215">
        <v>0</v>
      </c>
      <c r="Q520" s="215">
        <v>0</v>
      </c>
      <c r="R520" s="215">
        <v>0</v>
      </c>
      <c r="S520" s="218">
        <v>0</v>
      </c>
      <c r="T520" s="216">
        <f t="shared" ref="T520:T530" si="102">U520+V520+W520+X520</f>
        <v>0</v>
      </c>
      <c r="U520" s="242">
        <v>0</v>
      </c>
      <c r="V520" s="242">
        <v>0</v>
      </c>
      <c r="W520" s="242">
        <v>0</v>
      </c>
      <c r="X520" s="242">
        <v>0</v>
      </c>
      <c r="Y520" s="219">
        <f t="shared" ref="Y520:Y530" si="103">Z520+AA520+AB520</f>
        <v>0</v>
      </c>
      <c r="Z520" s="219">
        <v>0</v>
      </c>
      <c r="AA520" s="219">
        <v>0</v>
      </c>
      <c r="AB520" s="219">
        <v>0</v>
      </c>
      <c r="AC520" s="219">
        <v>0</v>
      </c>
      <c r="AD520" s="220">
        <v>0</v>
      </c>
      <c r="AE520" s="219">
        <v>0</v>
      </c>
      <c r="AF520" s="218">
        <v>50000</v>
      </c>
      <c r="AG520" s="220">
        <f t="shared" ref="AG520:AG530" si="104">AH520+BE520</f>
        <v>450000</v>
      </c>
      <c r="AH520" s="215">
        <f t="shared" ref="AH520:AH530" si="105">AI520+AN520+AS520+AX520+BB520+BC520+BD520</f>
        <v>450000</v>
      </c>
      <c r="AI520" s="219">
        <f t="shared" ref="AI520:AI530" si="106">AJ520+AK520+AL520+AM520</f>
        <v>450000</v>
      </c>
      <c r="AJ520" s="218">
        <v>450000</v>
      </c>
      <c r="AK520" s="218">
        <v>0</v>
      </c>
      <c r="AL520" s="218">
        <v>0</v>
      </c>
      <c r="AM520" s="218">
        <v>0</v>
      </c>
      <c r="AN520" s="219">
        <f t="shared" ref="AN520:AN530" si="107">AO520+AP520+AQ520+AR520</f>
        <v>0</v>
      </c>
      <c r="AO520" s="218">
        <v>0</v>
      </c>
      <c r="AP520" s="218">
        <v>0</v>
      </c>
      <c r="AQ520" s="218">
        <v>0</v>
      </c>
      <c r="AR520" s="218">
        <v>0</v>
      </c>
      <c r="AS520" s="219">
        <f t="shared" ref="AS520:AS530" si="108">AT520+AU520+AV520+AW520</f>
        <v>0</v>
      </c>
      <c r="AT520" s="242">
        <v>0</v>
      </c>
      <c r="AU520" s="242">
        <v>0</v>
      </c>
      <c r="AV520" s="242">
        <v>0</v>
      </c>
      <c r="AW520" s="242">
        <v>0</v>
      </c>
      <c r="AX520" s="219">
        <f t="shared" ref="AX520:AX530" si="109">AY520+AZ520+BA520</f>
        <v>0</v>
      </c>
      <c r="AY520" s="219">
        <v>0</v>
      </c>
      <c r="AZ520" s="219">
        <v>0</v>
      </c>
      <c r="BA520" s="219">
        <v>0</v>
      </c>
      <c r="BB520" s="219">
        <v>0</v>
      </c>
      <c r="BC520" s="278">
        <v>0</v>
      </c>
      <c r="BD520" s="219">
        <v>0</v>
      </c>
      <c r="BE520" s="218">
        <v>0</v>
      </c>
    </row>
    <row r="521" ht="20.1" customHeight="1" spans="1:57">
      <c r="A521" s="280">
        <v>514</v>
      </c>
      <c r="B521" s="275" t="s">
        <v>48</v>
      </c>
      <c r="C521" s="272" t="s">
        <v>49</v>
      </c>
      <c r="D521" s="273">
        <v>2015</v>
      </c>
      <c r="E521" s="273" t="s">
        <v>579</v>
      </c>
      <c r="F521" s="274" t="s">
        <v>51</v>
      </c>
      <c r="G521" s="274" t="s">
        <v>52</v>
      </c>
      <c r="H521" s="220">
        <f t="shared" si="98"/>
        <v>530000</v>
      </c>
      <c r="I521" s="215">
        <f t="shared" si="99"/>
        <v>480000</v>
      </c>
      <c r="J521" s="216">
        <f t="shared" si="100"/>
        <v>480000</v>
      </c>
      <c r="K521" s="217">
        <v>480000</v>
      </c>
      <c r="L521" s="216">
        <v>0</v>
      </c>
      <c r="M521" s="218">
        <v>0</v>
      </c>
      <c r="N521" s="217">
        <v>0</v>
      </c>
      <c r="O521" s="216">
        <f t="shared" si="101"/>
        <v>0</v>
      </c>
      <c r="P521" s="215">
        <v>0</v>
      </c>
      <c r="Q521" s="215">
        <v>0</v>
      </c>
      <c r="R521" s="215">
        <v>0</v>
      </c>
      <c r="S521" s="218">
        <v>0</v>
      </c>
      <c r="T521" s="216">
        <f t="shared" si="102"/>
        <v>0</v>
      </c>
      <c r="U521" s="242">
        <v>0</v>
      </c>
      <c r="V521" s="242">
        <v>0</v>
      </c>
      <c r="W521" s="242">
        <v>0</v>
      </c>
      <c r="X521" s="242">
        <v>0</v>
      </c>
      <c r="Y521" s="219">
        <f t="shared" si="103"/>
        <v>0</v>
      </c>
      <c r="Z521" s="219">
        <v>0</v>
      </c>
      <c r="AA521" s="219">
        <v>0</v>
      </c>
      <c r="AB521" s="219">
        <v>0</v>
      </c>
      <c r="AC521" s="219">
        <v>0</v>
      </c>
      <c r="AD521" s="220">
        <v>0</v>
      </c>
      <c r="AE521" s="219">
        <v>0</v>
      </c>
      <c r="AF521" s="218">
        <v>50000</v>
      </c>
      <c r="AG521" s="220">
        <f t="shared" si="104"/>
        <v>480000</v>
      </c>
      <c r="AH521" s="215">
        <f t="shared" si="105"/>
        <v>480000</v>
      </c>
      <c r="AI521" s="219">
        <f t="shared" si="106"/>
        <v>480000</v>
      </c>
      <c r="AJ521" s="218">
        <v>480000</v>
      </c>
      <c r="AK521" s="218">
        <v>0</v>
      </c>
      <c r="AL521" s="218">
        <v>0</v>
      </c>
      <c r="AM521" s="218">
        <v>0</v>
      </c>
      <c r="AN521" s="219">
        <f t="shared" si="107"/>
        <v>0</v>
      </c>
      <c r="AO521" s="218">
        <v>0</v>
      </c>
      <c r="AP521" s="218">
        <v>0</v>
      </c>
      <c r="AQ521" s="218">
        <v>0</v>
      </c>
      <c r="AR521" s="218">
        <v>0</v>
      </c>
      <c r="AS521" s="219">
        <f t="shared" si="108"/>
        <v>0</v>
      </c>
      <c r="AT521" s="242">
        <v>0</v>
      </c>
      <c r="AU521" s="242">
        <v>0</v>
      </c>
      <c r="AV521" s="242">
        <v>0</v>
      </c>
      <c r="AW521" s="242">
        <v>0</v>
      </c>
      <c r="AX521" s="219">
        <f t="shared" si="109"/>
        <v>0</v>
      </c>
      <c r="AY521" s="219">
        <v>0</v>
      </c>
      <c r="AZ521" s="219">
        <v>0</v>
      </c>
      <c r="BA521" s="219">
        <v>0</v>
      </c>
      <c r="BB521" s="219">
        <v>0</v>
      </c>
      <c r="BC521" s="278">
        <v>0</v>
      </c>
      <c r="BD521" s="219">
        <v>0</v>
      </c>
      <c r="BE521" s="218">
        <v>0</v>
      </c>
    </row>
    <row r="522" ht="20.1" customHeight="1" spans="1:57">
      <c r="A522" s="280">
        <v>515</v>
      </c>
      <c r="B522" s="275" t="s">
        <v>48</v>
      </c>
      <c r="C522" s="272" t="s">
        <v>49</v>
      </c>
      <c r="D522" s="273">
        <v>2015</v>
      </c>
      <c r="E522" s="273" t="s">
        <v>580</v>
      </c>
      <c r="F522" s="274" t="s">
        <v>51</v>
      </c>
      <c r="G522" s="274" t="s">
        <v>52</v>
      </c>
      <c r="H522" s="220">
        <f t="shared" si="98"/>
        <v>500000</v>
      </c>
      <c r="I522" s="215">
        <f t="shared" si="99"/>
        <v>450000</v>
      </c>
      <c r="J522" s="216">
        <f t="shared" si="100"/>
        <v>450000</v>
      </c>
      <c r="K522" s="217">
        <v>450000</v>
      </c>
      <c r="L522" s="216">
        <v>0</v>
      </c>
      <c r="M522" s="218">
        <v>0</v>
      </c>
      <c r="N522" s="217">
        <v>0</v>
      </c>
      <c r="O522" s="216">
        <f t="shared" si="101"/>
        <v>0</v>
      </c>
      <c r="P522" s="215">
        <v>0</v>
      </c>
      <c r="Q522" s="215">
        <v>0</v>
      </c>
      <c r="R522" s="215">
        <v>0</v>
      </c>
      <c r="S522" s="218">
        <v>0</v>
      </c>
      <c r="T522" s="216">
        <f t="shared" si="102"/>
        <v>0</v>
      </c>
      <c r="U522" s="242">
        <v>0</v>
      </c>
      <c r="V522" s="242">
        <v>0</v>
      </c>
      <c r="W522" s="242">
        <v>0</v>
      </c>
      <c r="X522" s="242">
        <v>0</v>
      </c>
      <c r="Y522" s="219">
        <f t="shared" si="103"/>
        <v>0</v>
      </c>
      <c r="Z522" s="219">
        <v>0</v>
      </c>
      <c r="AA522" s="219">
        <v>0</v>
      </c>
      <c r="AB522" s="219">
        <v>0</v>
      </c>
      <c r="AC522" s="219">
        <v>0</v>
      </c>
      <c r="AD522" s="220">
        <v>0</v>
      </c>
      <c r="AE522" s="219">
        <v>0</v>
      </c>
      <c r="AF522" s="218">
        <v>50000</v>
      </c>
      <c r="AG522" s="220">
        <f t="shared" si="104"/>
        <v>450000</v>
      </c>
      <c r="AH522" s="215">
        <f t="shared" si="105"/>
        <v>450000</v>
      </c>
      <c r="AI522" s="219">
        <f t="shared" si="106"/>
        <v>450000</v>
      </c>
      <c r="AJ522" s="218">
        <v>450000</v>
      </c>
      <c r="AK522" s="218">
        <v>0</v>
      </c>
      <c r="AL522" s="218">
        <v>0</v>
      </c>
      <c r="AM522" s="218">
        <v>0</v>
      </c>
      <c r="AN522" s="219">
        <f t="shared" si="107"/>
        <v>0</v>
      </c>
      <c r="AO522" s="218">
        <v>0</v>
      </c>
      <c r="AP522" s="218">
        <v>0</v>
      </c>
      <c r="AQ522" s="218">
        <v>0</v>
      </c>
      <c r="AR522" s="218">
        <v>0</v>
      </c>
      <c r="AS522" s="219">
        <f t="shared" si="108"/>
        <v>0</v>
      </c>
      <c r="AT522" s="242">
        <v>0</v>
      </c>
      <c r="AU522" s="242">
        <v>0</v>
      </c>
      <c r="AV522" s="242">
        <v>0</v>
      </c>
      <c r="AW522" s="242">
        <v>0</v>
      </c>
      <c r="AX522" s="219">
        <f t="shared" si="109"/>
        <v>0</v>
      </c>
      <c r="AY522" s="219">
        <v>0</v>
      </c>
      <c r="AZ522" s="219">
        <v>0</v>
      </c>
      <c r="BA522" s="219">
        <v>0</v>
      </c>
      <c r="BB522" s="219">
        <v>0</v>
      </c>
      <c r="BC522" s="278">
        <v>0</v>
      </c>
      <c r="BD522" s="219">
        <v>0</v>
      </c>
      <c r="BE522" s="218">
        <v>0</v>
      </c>
    </row>
    <row r="523" ht="20.1" customHeight="1" spans="1:57">
      <c r="A523" s="280">
        <v>516</v>
      </c>
      <c r="B523" s="275" t="s">
        <v>48</v>
      </c>
      <c r="C523" s="272" t="s">
        <v>49</v>
      </c>
      <c r="D523" s="273">
        <v>2015</v>
      </c>
      <c r="E523" s="273" t="s">
        <v>581</v>
      </c>
      <c r="F523" s="274" t="s">
        <v>51</v>
      </c>
      <c r="G523" s="274" t="s">
        <v>51</v>
      </c>
      <c r="H523" s="220">
        <f t="shared" si="98"/>
        <v>530000</v>
      </c>
      <c r="I523" s="215">
        <f t="shared" si="99"/>
        <v>480000</v>
      </c>
      <c r="J523" s="216">
        <f t="shared" si="100"/>
        <v>480000</v>
      </c>
      <c r="K523" s="217">
        <v>480000</v>
      </c>
      <c r="L523" s="216">
        <v>0</v>
      </c>
      <c r="M523" s="218">
        <v>0</v>
      </c>
      <c r="N523" s="217">
        <v>0</v>
      </c>
      <c r="O523" s="216">
        <f t="shared" si="101"/>
        <v>0</v>
      </c>
      <c r="P523" s="215">
        <v>0</v>
      </c>
      <c r="Q523" s="215">
        <v>0</v>
      </c>
      <c r="R523" s="215">
        <v>0</v>
      </c>
      <c r="S523" s="218">
        <v>0</v>
      </c>
      <c r="T523" s="216">
        <f t="shared" si="102"/>
        <v>0</v>
      </c>
      <c r="U523" s="242">
        <v>0</v>
      </c>
      <c r="V523" s="242">
        <v>0</v>
      </c>
      <c r="W523" s="242">
        <v>0</v>
      </c>
      <c r="X523" s="242">
        <v>0</v>
      </c>
      <c r="Y523" s="219">
        <f t="shared" si="103"/>
        <v>0</v>
      </c>
      <c r="Z523" s="219">
        <v>0</v>
      </c>
      <c r="AA523" s="219">
        <v>0</v>
      </c>
      <c r="AB523" s="219">
        <v>0</v>
      </c>
      <c r="AC523" s="219">
        <v>0</v>
      </c>
      <c r="AD523" s="220">
        <v>0</v>
      </c>
      <c r="AE523" s="219">
        <v>0</v>
      </c>
      <c r="AF523" s="218">
        <v>50000</v>
      </c>
      <c r="AG523" s="220">
        <f t="shared" si="104"/>
        <v>480000</v>
      </c>
      <c r="AH523" s="215">
        <f t="shared" si="105"/>
        <v>480000</v>
      </c>
      <c r="AI523" s="219">
        <f t="shared" si="106"/>
        <v>480000</v>
      </c>
      <c r="AJ523" s="218">
        <v>480000</v>
      </c>
      <c r="AK523" s="218">
        <v>0</v>
      </c>
      <c r="AL523" s="218">
        <v>0</v>
      </c>
      <c r="AM523" s="218">
        <v>0</v>
      </c>
      <c r="AN523" s="219">
        <f t="shared" si="107"/>
        <v>0</v>
      </c>
      <c r="AO523" s="218">
        <v>0</v>
      </c>
      <c r="AP523" s="218">
        <v>0</v>
      </c>
      <c r="AQ523" s="218">
        <v>0</v>
      </c>
      <c r="AR523" s="218">
        <v>0</v>
      </c>
      <c r="AS523" s="219">
        <f t="shared" si="108"/>
        <v>0</v>
      </c>
      <c r="AT523" s="242">
        <v>0</v>
      </c>
      <c r="AU523" s="242">
        <v>0</v>
      </c>
      <c r="AV523" s="242">
        <v>0</v>
      </c>
      <c r="AW523" s="242">
        <v>0</v>
      </c>
      <c r="AX523" s="219">
        <f t="shared" si="109"/>
        <v>0</v>
      </c>
      <c r="AY523" s="219">
        <v>0</v>
      </c>
      <c r="AZ523" s="219">
        <v>0</v>
      </c>
      <c r="BA523" s="219">
        <v>0</v>
      </c>
      <c r="BB523" s="219">
        <v>0</v>
      </c>
      <c r="BC523" s="278">
        <v>0</v>
      </c>
      <c r="BD523" s="219">
        <v>0</v>
      </c>
      <c r="BE523" s="218">
        <v>0</v>
      </c>
    </row>
    <row r="524" ht="20.1" customHeight="1" spans="1:57">
      <c r="A524" s="280">
        <v>517</v>
      </c>
      <c r="B524" s="275" t="s">
        <v>48</v>
      </c>
      <c r="C524" s="272" t="s">
        <v>49</v>
      </c>
      <c r="D524" s="273">
        <v>2015</v>
      </c>
      <c r="E524" s="273" t="s">
        <v>582</v>
      </c>
      <c r="F524" s="274" t="s">
        <v>51</v>
      </c>
      <c r="G524" s="274" t="s">
        <v>51</v>
      </c>
      <c r="H524" s="220">
        <f t="shared" si="98"/>
        <v>600000</v>
      </c>
      <c r="I524" s="215">
        <f t="shared" si="99"/>
        <v>550000</v>
      </c>
      <c r="J524" s="216">
        <f t="shared" si="100"/>
        <v>550000</v>
      </c>
      <c r="K524" s="217">
        <v>550000</v>
      </c>
      <c r="L524" s="216">
        <v>0</v>
      </c>
      <c r="M524" s="218">
        <v>0</v>
      </c>
      <c r="N524" s="217">
        <v>0</v>
      </c>
      <c r="O524" s="216">
        <f t="shared" si="101"/>
        <v>0</v>
      </c>
      <c r="P524" s="215">
        <v>0</v>
      </c>
      <c r="Q524" s="215">
        <v>0</v>
      </c>
      <c r="R524" s="215">
        <v>0</v>
      </c>
      <c r="S524" s="218">
        <v>0</v>
      </c>
      <c r="T524" s="216">
        <f t="shared" si="102"/>
        <v>0</v>
      </c>
      <c r="U524" s="242">
        <v>0</v>
      </c>
      <c r="V524" s="242">
        <v>0</v>
      </c>
      <c r="W524" s="242">
        <v>0</v>
      </c>
      <c r="X524" s="242">
        <v>0</v>
      </c>
      <c r="Y524" s="219">
        <f t="shared" si="103"/>
        <v>0</v>
      </c>
      <c r="Z524" s="219">
        <v>0</v>
      </c>
      <c r="AA524" s="219">
        <v>0</v>
      </c>
      <c r="AB524" s="219">
        <v>0</v>
      </c>
      <c r="AC524" s="219">
        <v>0</v>
      </c>
      <c r="AD524" s="220">
        <v>0</v>
      </c>
      <c r="AE524" s="219">
        <v>0</v>
      </c>
      <c r="AF524" s="218">
        <v>50000</v>
      </c>
      <c r="AG524" s="220">
        <f t="shared" si="104"/>
        <v>600000</v>
      </c>
      <c r="AH524" s="215">
        <f t="shared" si="105"/>
        <v>550000</v>
      </c>
      <c r="AI524" s="219">
        <f t="shared" si="106"/>
        <v>550000</v>
      </c>
      <c r="AJ524" s="218">
        <v>550000</v>
      </c>
      <c r="AK524" s="218">
        <v>0</v>
      </c>
      <c r="AL524" s="218">
        <v>0</v>
      </c>
      <c r="AM524" s="218">
        <v>0</v>
      </c>
      <c r="AN524" s="219">
        <f t="shared" si="107"/>
        <v>0</v>
      </c>
      <c r="AO524" s="218">
        <v>0</v>
      </c>
      <c r="AP524" s="218">
        <v>0</v>
      </c>
      <c r="AQ524" s="218">
        <v>0</v>
      </c>
      <c r="AR524" s="218">
        <v>0</v>
      </c>
      <c r="AS524" s="219">
        <f t="shared" si="108"/>
        <v>0</v>
      </c>
      <c r="AT524" s="242">
        <v>0</v>
      </c>
      <c r="AU524" s="242">
        <v>0</v>
      </c>
      <c r="AV524" s="242">
        <v>0</v>
      </c>
      <c r="AW524" s="242">
        <v>0</v>
      </c>
      <c r="AX524" s="219">
        <f t="shared" si="109"/>
        <v>0</v>
      </c>
      <c r="AY524" s="219">
        <v>0</v>
      </c>
      <c r="AZ524" s="219">
        <v>0</v>
      </c>
      <c r="BA524" s="219">
        <v>0</v>
      </c>
      <c r="BB524" s="219">
        <v>0</v>
      </c>
      <c r="BC524" s="278">
        <v>0</v>
      </c>
      <c r="BD524" s="219">
        <v>0</v>
      </c>
      <c r="BE524" s="218">
        <v>50000</v>
      </c>
    </row>
    <row r="525" ht="20.1" customHeight="1" spans="1:57">
      <c r="A525" s="280">
        <v>518</v>
      </c>
      <c r="B525" s="275" t="s">
        <v>48</v>
      </c>
      <c r="C525" s="272" t="s">
        <v>49</v>
      </c>
      <c r="D525" s="273">
        <v>2015</v>
      </c>
      <c r="E525" s="273" t="s">
        <v>583</v>
      </c>
      <c r="F525" s="274" t="s">
        <v>51</v>
      </c>
      <c r="G525" s="274" t="s">
        <v>51</v>
      </c>
      <c r="H525" s="220">
        <f t="shared" si="98"/>
        <v>450000</v>
      </c>
      <c r="I525" s="215">
        <f t="shared" si="99"/>
        <v>400000</v>
      </c>
      <c r="J525" s="216">
        <f t="shared" si="100"/>
        <v>400000</v>
      </c>
      <c r="K525" s="217">
        <v>400000</v>
      </c>
      <c r="L525" s="216">
        <v>0</v>
      </c>
      <c r="M525" s="218">
        <v>0</v>
      </c>
      <c r="N525" s="217">
        <v>0</v>
      </c>
      <c r="O525" s="216">
        <f t="shared" si="101"/>
        <v>0</v>
      </c>
      <c r="P525" s="215">
        <v>0</v>
      </c>
      <c r="Q525" s="215">
        <v>0</v>
      </c>
      <c r="R525" s="215">
        <v>0</v>
      </c>
      <c r="S525" s="218">
        <v>0</v>
      </c>
      <c r="T525" s="216">
        <f t="shared" si="102"/>
        <v>0</v>
      </c>
      <c r="U525" s="242">
        <v>0</v>
      </c>
      <c r="V525" s="242">
        <v>0</v>
      </c>
      <c r="W525" s="242">
        <v>0</v>
      </c>
      <c r="X525" s="242">
        <v>0</v>
      </c>
      <c r="Y525" s="219">
        <f t="shared" si="103"/>
        <v>0</v>
      </c>
      <c r="Z525" s="219">
        <v>0</v>
      </c>
      <c r="AA525" s="219">
        <v>0</v>
      </c>
      <c r="AB525" s="219">
        <v>0</v>
      </c>
      <c r="AC525" s="219">
        <v>0</v>
      </c>
      <c r="AD525" s="220">
        <v>0</v>
      </c>
      <c r="AE525" s="219">
        <v>0</v>
      </c>
      <c r="AF525" s="218">
        <v>50000</v>
      </c>
      <c r="AG525" s="220">
        <f t="shared" si="104"/>
        <v>430000</v>
      </c>
      <c r="AH525" s="215">
        <f t="shared" si="105"/>
        <v>400000</v>
      </c>
      <c r="AI525" s="219">
        <f t="shared" si="106"/>
        <v>400000</v>
      </c>
      <c r="AJ525" s="218">
        <v>400000</v>
      </c>
      <c r="AK525" s="218">
        <v>0</v>
      </c>
      <c r="AL525" s="218">
        <v>0</v>
      </c>
      <c r="AM525" s="218">
        <v>0</v>
      </c>
      <c r="AN525" s="219">
        <f t="shared" si="107"/>
        <v>0</v>
      </c>
      <c r="AO525" s="218">
        <v>0</v>
      </c>
      <c r="AP525" s="218">
        <v>0</v>
      </c>
      <c r="AQ525" s="218">
        <v>0</v>
      </c>
      <c r="AR525" s="218">
        <v>0</v>
      </c>
      <c r="AS525" s="219">
        <f t="shared" si="108"/>
        <v>0</v>
      </c>
      <c r="AT525" s="242">
        <v>0</v>
      </c>
      <c r="AU525" s="242">
        <v>0</v>
      </c>
      <c r="AV525" s="242">
        <v>0</v>
      </c>
      <c r="AW525" s="242">
        <v>0</v>
      </c>
      <c r="AX525" s="219">
        <f t="shared" si="109"/>
        <v>0</v>
      </c>
      <c r="AY525" s="219">
        <v>0</v>
      </c>
      <c r="AZ525" s="219">
        <v>0</v>
      </c>
      <c r="BA525" s="219">
        <v>0</v>
      </c>
      <c r="BB525" s="219">
        <v>0</v>
      </c>
      <c r="BC525" s="278">
        <v>0</v>
      </c>
      <c r="BD525" s="219">
        <v>0</v>
      </c>
      <c r="BE525" s="218">
        <v>30000</v>
      </c>
    </row>
    <row r="526" ht="20.1" customHeight="1" spans="1:57">
      <c r="A526" s="280">
        <v>519</v>
      </c>
      <c r="B526" s="275" t="s">
        <v>48</v>
      </c>
      <c r="C526" s="275" t="s">
        <v>49</v>
      </c>
      <c r="D526" s="276">
        <v>2015</v>
      </c>
      <c r="E526" s="276" t="s">
        <v>584</v>
      </c>
      <c r="F526" s="277" t="s">
        <v>51</v>
      </c>
      <c r="G526" s="277" t="s">
        <v>51</v>
      </c>
      <c r="H526" s="220">
        <f t="shared" si="98"/>
        <v>480000</v>
      </c>
      <c r="I526" s="215">
        <f t="shared" si="99"/>
        <v>430000</v>
      </c>
      <c r="J526" s="216">
        <f t="shared" si="100"/>
        <v>430000</v>
      </c>
      <c r="K526" s="217">
        <v>430000</v>
      </c>
      <c r="L526" s="216">
        <v>0</v>
      </c>
      <c r="M526" s="218">
        <v>0</v>
      </c>
      <c r="N526" s="217">
        <v>0</v>
      </c>
      <c r="O526" s="216">
        <f t="shared" si="101"/>
        <v>0</v>
      </c>
      <c r="P526" s="215">
        <v>0</v>
      </c>
      <c r="Q526" s="215">
        <v>0</v>
      </c>
      <c r="R526" s="215">
        <v>0</v>
      </c>
      <c r="S526" s="218">
        <v>0</v>
      </c>
      <c r="T526" s="216">
        <f t="shared" si="102"/>
        <v>0</v>
      </c>
      <c r="U526" s="242">
        <v>0</v>
      </c>
      <c r="V526" s="242">
        <v>0</v>
      </c>
      <c r="W526" s="242">
        <v>0</v>
      </c>
      <c r="X526" s="242">
        <v>0</v>
      </c>
      <c r="Y526" s="219">
        <f t="shared" si="103"/>
        <v>0</v>
      </c>
      <c r="Z526" s="219">
        <v>0</v>
      </c>
      <c r="AA526" s="219">
        <v>0</v>
      </c>
      <c r="AB526" s="219">
        <v>0</v>
      </c>
      <c r="AC526" s="219">
        <v>0</v>
      </c>
      <c r="AD526" s="220">
        <v>0</v>
      </c>
      <c r="AE526" s="219">
        <v>0</v>
      </c>
      <c r="AF526" s="218">
        <v>50000</v>
      </c>
      <c r="AG526" s="220">
        <f t="shared" si="104"/>
        <v>430000</v>
      </c>
      <c r="AH526" s="215">
        <f t="shared" si="105"/>
        <v>430000</v>
      </c>
      <c r="AI526" s="219">
        <f t="shared" si="106"/>
        <v>430000</v>
      </c>
      <c r="AJ526" s="218">
        <v>430000</v>
      </c>
      <c r="AK526" s="218">
        <v>0</v>
      </c>
      <c r="AL526" s="218">
        <v>0</v>
      </c>
      <c r="AM526" s="218">
        <v>0</v>
      </c>
      <c r="AN526" s="219">
        <f t="shared" si="107"/>
        <v>0</v>
      </c>
      <c r="AO526" s="218">
        <v>0</v>
      </c>
      <c r="AP526" s="218">
        <v>0</v>
      </c>
      <c r="AQ526" s="218">
        <v>0</v>
      </c>
      <c r="AR526" s="218">
        <v>0</v>
      </c>
      <c r="AS526" s="219">
        <f t="shared" si="108"/>
        <v>0</v>
      </c>
      <c r="AT526" s="242">
        <v>0</v>
      </c>
      <c r="AU526" s="242">
        <v>0</v>
      </c>
      <c r="AV526" s="242">
        <v>0</v>
      </c>
      <c r="AW526" s="242">
        <v>0</v>
      </c>
      <c r="AX526" s="219">
        <f t="shared" si="109"/>
        <v>0</v>
      </c>
      <c r="AY526" s="219">
        <v>0</v>
      </c>
      <c r="AZ526" s="219">
        <v>0</v>
      </c>
      <c r="BA526" s="219">
        <v>0</v>
      </c>
      <c r="BB526" s="219">
        <v>0</v>
      </c>
      <c r="BC526" s="278">
        <v>0</v>
      </c>
      <c r="BD526" s="219">
        <v>0</v>
      </c>
      <c r="BE526" s="218">
        <v>0</v>
      </c>
    </row>
    <row r="527" ht="20.1" customHeight="1" spans="1:57">
      <c r="A527" s="280">
        <v>520</v>
      </c>
      <c r="B527" s="275" t="s">
        <v>48</v>
      </c>
      <c r="C527" s="275" t="s">
        <v>49</v>
      </c>
      <c r="D527" s="273">
        <v>2018</v>
      </c>
      <c r="E527" s="273" t="s">
        <v>585</v>
      </c>
      <c r="F527" s="274" t="s">
        <v>51</v>
      </c>
      <c r="G527" s="274" t="s">
        <v>51</v>
      </c>
      <c r="H527" s="220">
        <f t="shared" si="98"/>
        <v>2100800</v>
      </c>
      <c r="I527" s="215">
        <f t="shared" si="99"/>
        <v>265453.58</v>
      </c>
      <c r="J527" s="216">
        <f t="shared" si="100"/>
        <v>0</v>
      </c>
      <c r="K527" s="217">
        <v>0</v>
      </c>
      <c r="L527" s="216">
        <v>0</v>
      </c>
      <c r="M527" s="218">
        <v>0</v>
      </c>
      <c r="N527" s="217">
        <v>0</v>
      </c>
      <c r="O527" s="216">
        <f t="shared" si="101"/>
        <v>265453.58</v>
      </c>
      <c r="P527" s="215">
        <v>265453.58</v>
      </c>
      <c r="Q527" s="215">
        <v>0</v>
      </c>
      <c r="R527" s="215">
        <v>0</v>
      </c>
      <c r="S527" s="218">
        <v>0</v>
      </c>
      <c r="T527" s="216">
        <f t="shared" si="102"/>
        <v>0</v>
      </c>
      <c r="U527" s="242">
        <v>0</v>
      </c>
      <c r="V527" s="242">
        <v>0</v>
      </c>
      <c r="W527" s="242">
        <v>0</v>
      </c>
      <c r="X527" s="242">
        <v>0</v>
      </c>
      <c r="Y527" s="219">
        <f t="shared" si="103"/>
        <v>0</v>
      </c>
      <c r="Z527" s="219">
        <v>0</v>
      </c>
      <c r="AA527" s="219">
        <v>0</v>
      </c>
      <c r="AB527" s="219">
        <v>0</v>
      </c>
      <c r="AC527" s="219">
        <v>0</v>
      </c>
      <c r="AD527" s="220">
        <v>0</v>
      </c>
      <c r="AE527" s="219">
        <v>0</v>
      </c>
      <c r="AF527" s="218">
        <v>1835346.42</v>
      </c>
      <c r="AG527" s="220">
        <f t="shared" si="104"/>
        <v>2100800</v>
      </c>
      <c r="AH527" s="215">
        <f t="shared" si="105"/>
        <v>265453.58</v>
      </c>
      <c r="AI527" s="219">
        <f t="shared" si="106"/>
        <v>0</v>
      </c>
      <c r="AJ527" s="218">
        <v>0</v>
      </c>
      <c r="AK527" s="218">
        <v>0</v>
      </c>
      <c r="AL527" s="218">
        <v>0</v>
      </c>
      <c r="AM527" s="218">
        <v>0</v>
      </c>
      <c r="AN527" s="219">
        <f t="shared" si="107"/>
        <v>265453.58</v>
      </c>
      <c r="AO527" s="218">
        <v>265453.58</v>
      </c>
      <c r="AP527" s="218">
        <v>0</v>
      </c>
      <c r="AQ527" s="218">
        <v>0</v>
      </c>
      <c r="AR527" s="218">
        <v>0</v>
      </c>
      <c r="AS527" s="219">
        <f t="shared" si="108"/>
        <v>0</v>
      </c>
      <c r="AT527" s="242">
        <v>0</v>
      </c>
      <c r="AU527" s="242">
        <v>0</v>
      </c>
      <c r="AV527" s="242">
        <v>0</v>
      </c>
      <c r="AW527" s="242">
        <v>0</v>
      </c>
      <c r="AX527" s="219">
        <f t="shared" si="109"/>
        <v>0</v>
      </c>
      <c r="AY527" s="219">
        <v>0</v>
      </c>
      <c r="AZ527" s="219">
        <v>0</v>
      </c>
      <c r="BA527" s="219">
        <v>0</v>
      </c>
      <c r="BB527" s="219">
        <v>0</v>
      </c>
      <c r="BC527" s="278">
        <v>0</v>
      </c>
      <c r="BD527" s="219">
        <v>0</v>
      </c>
      <c r="BE527" s="218">
        <v>1835346.42</v>
      </c>
    </row>
    <row r="528" ht="20.1" customHeight="1" spans="1:57">
      <c r="A528" s="280">
        <v>521</v>
      </c>
      <c r="B528" s="275" t="s">
        <v>48</v>
      </c>
      <c r="C528" s="275" t="s">
        <v>49</v>
      </c>
      <c r="D528" s="273">
        <v>2014</v>
      </c>
      <c r="E528" s="273" t="s">
        <v>586</v>
      </c>
      <c r="F528" s="274" t="s">
        <v>52</v>
      </c>
      <c r="G528" s="274" t="s">
        <v>52</v>
      </c>
      <c r="H528" s="220">
        <f t="shared" si="98"/>
        <v>100000</v>
      </c>
      <c r="I528" s="215">
        <f t="shared" si="99"/>
        <v>100000</v>
      </c>
      <c r="J528" s="216">
        <f t="shared" si="100"/>
        <v>100000</v>
      </c>
      <c r="K528" s="217">
        <v>100000</v>
      </c>
      <c r="L528" s="216">
        <v>0</v>
      </c>
      <c r="M528" s="218">
        <v>0</v>
      </c>
      <c r="N528" s="217">
        <v>0</v>
      </c>
      <c r="O528" s="216">
        <f t="shared" si="101"/>
        <v>0</v>
      </c>
      <c r="P528" s="215">
        <v>0</v>
      </c>
      <c r="Q528" s="215">
        <v>0</v>
      </c>
      <c r="R528" s="215">
        <v>0</v>
      </c>
      <c r="S528" s="218">
        <v>0</v>
      </c>
      <c r="T528" s="216">
        <f t="shared" si="102"/>
        <v>0</v>
      </c>
      <c r="U528" s="242">
        <v>0</v>
      </c>
      <c r="V528" s="242">
        <v>0</v>
      </c>
      <c r="W528" s="242">
        <v>0</v>
      </c>
      <c r="X528" s="242">
        <v>0</v>
      </c>
      <c r="Y528" s="219">
        <f t="shared" si="103"/>
        <v>0</v>
      </c>
      <c r="Z528" s="219">
        <v>0</v>
      </c>
      <c r="AA528" s="219">
        <v>0</v>
      </c>
      <c r="AB528" s="219">
        <v>0</v>
      </c>
      <c r="AC528" s="219">
        <v>0</v>
      </c>
      <c r="AD528" s="220">
        <v>0</v>
      </c>
      <c r="AE528" s="219">
        <v>0</v>
      </c>
      <c r="AF528" s="218">
        <v>0</v>
      </c>
      <c r="AG528" s="220">
        <f t="shared" si="104"/>
        <v>100000</v>
      </c>
      <c r="AH528" s="215">
        <f t="shared" si="105"/>
        <v>100000</v>
      </c>
      <c r="AI528" s="219">
        <f t="shared" si="106"/>
        <v>100000</v>
      </c>
      <c r="AJ528" s="218">
        <v>100000</v>
      </c>
      <c r="AK528" s="218">
        <v>0</v>
      </c>
      <c r="AL528" s="218">
        <v>0</v>
      </c>
      <c r="AM528" s="218">
        <v>0</v>
      </c>
      <c r="AN528" s="219">
        <f t="shared" si="107"/>
        <v>0</v>
      </c>
      <c r="AO528" s="218">
        <v>0</v>
      </c>
      <c r="AP528" s="218">
        <v>0</v>
      </c>
      <c r="AQ528" s="218">
        <v>0</v>
      </c>
      <c r="AR528" s="218">
        <v>0</v>
      </c>
      <c r="AS528" s="219">
        <f t="shared" si="108"/>
        <v>0</v>
      </c>
      <c r="AT528" s="242">
        <v>0</v>
      </c>
      <c r="AU528" s="242">
        <v>0</v>
      </c>
      <c r="AV528" s="242">
        <v>0</v>
      </c>
      <c r="AW528" s="242">
        <v>0</v>
      </c>
      <c r="AX528" s="219">
        <f t="shared" si="109"/>
        <v>0</v>
      </c>
      <c r="AY528" s="219">
        <v>0</v>
      </c>
      <c r="AZ528" s="219">
        <v>0</v>
      </c>
      <c r="BA528" s="219">
        <v>0</v>
      </c>
      <c r="BB528" s="219">
        <v>0</v>
      </c>
      <c r="BC528" s="278">
        <v>0</v>
      </c>
      <c r="BD528" s="219">
        <v>0</v>
      </c>
      <c r="BE528" s="218">
        <v>0</v>
      </c>
    </row>
    <row r="529" ht="20.1" customHeight="1" spans="1:57">
      <c r="A529" s="280">
        <v>522</v>
      </c>
      <c r="B529" s="275" t="s">
        <v>48</v>
      </c>
      <c r="C529" s="275" t="s">
        <v>49</v>
      </c>
      <c r="D529" s="273">
        <v>2018</v>
      </c>
      <c r="E529" s="273" t="s">
        <v>587</v>
      </c>
      <c r="F529" s="274" t="s">
        <v>51</v>
      </c>
      <c r="G529" s="274" t="s">
        <v>52</v>
      </c>
      <c r="H529" s="220">
        <f t="shared" si="98"/>
        <v>3093399</v>
      </c>
      <c r="I529" s="215">
        <f t="shared" si="99"/>
        <v>3093399</v>
      </c>
      <c r="J529" s="216">
        <f t="shared" si="100"/>
        <v>0</v>
      </c>
      <c r="K529" s="217">
        <v>0</v>
      </c>
      <c r="L529" s="216">
        <v>0</v>
      </c>
      <c r="M529" s="218">
        <v>0</v>
      </c>
      <c r="N529" s="217">
        <v>0</v>
      </c>
      <c r="O529" s="216">
        <f t="shared" si="101"/>
        <v>3093399</v>
      </c>
      <c r="P529" s="215">
        <v>3093399</v>
      </c>
      <c r="Q529" s="215">
        <v>0</v>
      </c>
      <c r="R529" s="215">
        <v>0</v>
      </c>
      <c r="S529" s="218">
        <v>0</v>
      </c>
      <c r="T529" s="216">
        <f t="shared" si="102"/>
        <v>0</v>
      </c>
      <c r="U529" s="242">
        <v>0</v>
      </c>
      <c r="V529" s="242">
        <v>0</v>
      </c>
      <c r="W529" s="242">
        <v>0</v>
      </c>
      <c r="X529" s="242">
        <v>0</v>
      </c>
      <c r="Y529" s="219">
        <f t="shared" si="103"/>
        <v>0</v>
      </c>
      <c r="Z529" s="219">
        <v>0</v>
      </c>
      <c r="AA529" s="219">
        <v>0</v>
      </c>
      <c r="AB529" s="219">
        <v>0</v>
      </c>
      <c r="AC529" s="219">
        <v>0</v>
      </c>
      <c r="AD529" s="220">
        <v>0</v>
      </c>
      <c r="AE529" s="219">
        <v>0</v>
      </c>
      <c r="AF529" s="218">
        <v>0</v>
      </c>
      <c r="AG529" s="220">
        <f t="shared" si="104"/>
        <v>2964702.15</v>
      </c>
      <c r="AH529" s="215">
        <f t="shared" si="105"/>
        <v>2964702.15</v>
      </c>
      <c r="AI529" s="219">
        <f t="shared" si="106"/>
        <v>0</v>
      </c>
      <c r="AJ529" s="218">
        <v>0</v>
      </c>
      <c r="AK529" s="218">
        <v>0</v>
      </c>
      <c r="AL529" s="218">
        <v>0</v>
      </c>
      <c r="AM529" s="218">
        <v>0</v>
      </c>
      <c r="AN529" s="219">
        <f t="shared" si="107"/>
        <v>2964702.15</v>
      </c>
      <c r="AO529" s="218">
        <v>2964702.15</v>
      </c>
      <c r="AP529" s="218">
        <v>0</v>
      </c>
      <c r="AQ529" s="218">
        <v>0</v>
      </c>
      <c r="AR529" s="218">
        <v>0</v>
      </c>
      <c r="AS529" s="219">
        <f t="shared" si="108"/>
        <v>0</v>
      </c>
      <c r="AT529" s="242">
        <v>0</v>
      </c>
      <c r="AU529" s="242">
        <v>0</v>
      </c>
      <c r="AV529" s="242">
        <v>0</v>
      </c>
      <c r="AW529" s="242">
        <v>0</v>
      </c>
      <c r="AX529" s="219">
        <f t="shared" si="109"/>
        <v>0</v>
      </c>
      <c r="AY529" s="219">
        <v>0</v>
      </c>
      <c r="AZ529" s="219">
        <v>0</v>
      </c>
      <c r="BA529" s="219">
        <v>0</v>
      </c>
      <c r="BB529" s="219">
        <v>0</v>
      </c>
      <c r="BC529" s="278">
        <v>0</v>
      </c>
      <c r="BD529" s="219">
        <v>0</v>
      </c>
      <c r="BE529" s="218">
        <v>0</v>
      </c>
    </row>
    <row r="530" ht="20.1" customHeight="1" spans="1:57">
      <c r="A530" s="280">
        <v>523</v>
      </c>
      <c r="B530" s="275" t="s">
        <v>48</v>
      </c>
      <c r="C530" s="275" t="s">
        <v>49</v>
      </c>
      <c r="D530" s="273">
        <v>2020</v>
      </c>
      <c r="E530" s="273" t="s">
        <v>588</v>
      </c>
      <c r="F530" s="274" t="s">
        <v>51</v>
      </c>
      <c r="G530" s="274" t="s">
        <v>51</v>
      </c>
      <c r="H530" s="220">
        <f t="shared" si="98"/>
        <v>0</v>
      </c>
      <c r="I530" s="215">
        <f t="shared" si="99"/>
        <v>0</v>
      </c>
      <c r="J530" s="216">
        <f t="shared" si="100"/>
        <v>0</v>
      </c>
      <c r="K530" s="217">
        <v>0</v>
      </c>
      <c r="L530" s="216">
        <v>0</v>
      </c>
      <c r="M530" s="218">
        <v>0</v>
      </c>
      <c r="N530" s="217">
        <v>0</v>
      </c>
      <c r="O530" s="216">
        <f t="shared" si="101"/>
        <v>0</v>
      </c>
      <c r="P530" s="215">
        <v>0</v>
      </c>
      <c r="Q530" s="215">
        <v>0</v>
      </c>
      <c r="R530" s="215">
        <v>0</v>
      </c>
      <c r="S530" s="218">
        <v>0</v>
      </c>
      <c r="T530" s="216">
        <f t="shared" si="102"/>
        <v>0</v>
      </c>
      <c r="U530" s="242">
        <v>0</v>
      </c>
      <c r="V530" s="242">
        <v>0</v>
      </c>
      <c r="W530" s="242">
        <v>0</v>
      </c>
      <c r="X530" s="242">
        <v>0</v>
      </c>
      <c r="Y530" s="219">
        <f t="shared" si="103"/>
        <v>0</v>
      </c>
      <c r="Z530" s="219">
        <v>0</v>
      </c>
      <c r="AA530" s="219">
        <v>0</v>
      </c>
      <c r="AB530" s="219">
        <v>0</v>
      </c>
      <c r="AC530" s="219">
        <v>0</v>
      </c>
      <c r="AD530" s="220">
        <v>0</v>
      </c>
      <c r="AE530" s="219">
        <v>0</v>
      </c>
      <c r="AF530" s="218">
        <v>0</v>
      </c>
      <c r="AG530" s="220">
        <f t="shared" si="104"/>
        <v>0</v>
      </c>
      <c r="AH530" s="215">
        <f t="shared" si="105"/>
        <v>0</v>
      </c>
      <c r="AI530" s="219">
        <f t="shared" si="106"/>
        <v>0</v>
      </c>
      <c r="AJ530" s="218">
        <v>0</v>
      </c>
      <c r="AK530" s="218">
        <v>0</v>
      </c>
      <c r="AL530" s="218">
        <v>0</v>
      </c>
      <c r="AM530" s="218">
        <v>0</v>
      </c>
      <c r="AN530" s="219">
        <f t="shared" si="107"/>
        <v>0</v>
      </c>
      <c r="AO530" s="218">
        <v>0</v>
      </c>
      <c r="AP530" s="218">
        <v>0</v>
      </c>
      <c r="AQ530" s="218">
        <v>0</v>
      </c>
      <c r="AR530" s="218">
        <v>0</v>
      </c>
      <c r="AS530" s="219">
        <f t="shared" si="108"/>
        <v>0</v>
      </c>
      <c r="AT530" s="242">
        <v>0</v>
      </c>
      <c r="AU530" s="242">
        <v>0</v>
      </c>
      <c r="AV530" s="242">
        <v>0</v>
      </c>
      <c r="AW530" s="242">
        <v>0</v>
      </c>
      <c r="AX530" s="219">
        <f t="shared" si="109"/>
        <v>0</v>
      </c>
      <c r="AY530" s="219">
        <v>0</v>
      </c>
      <c r="AZ530" s="219">
        <v>0</v>
      </c>
      <c r="BA530" s="219">
        <v>0</v>
      </c>
      <c r="BB530" s="219">
        <v>0</v>
      </c>
      <c r="BC530" s="278">
        <v>0</v>
      </c>
      <c r="BD530" s="219">
        <v>0</v>
      </c>
      <c r="BE530" s="218">
        <v>0</v>
      </c>
    </row>
    <row r="531" ht="20.1" customHeight="1"/>
    <row r="532" spans="1:57">
      <c r="H532" s="281"/>
    </row>
  </sheetData>
  <autoFilter xmlns:etc="http://www.wps.cn/officeDocument/2017/etCustomData" ref="A7:BF530" etc:filterBottomFollowUsedRange="0">
    <extLst/>
  </autoFilter>
  <mergeCells count="35">
    <mergeCell ref="A1:BE1"/>
    <mergeCell ref="H2:AF2"/>
    <mergeCell ref="AG2:BE2"/>
    <mergeCell ref="I3:AE3"/>
    <mergeCell ref="AH3:BD3"/>
    <mergeCell ref="J4:N4"/>
    <mergeCell ref="O4:S4"/>
    <mergeCell ref="T4:X4"/>
    <mergeCell ref="Y4:AB4"/>
    <mergeCell ref="AI4:AM4"/>
    <mergeCell ref="AN4:AR4"/>
    <mergeCell ref="AS4:AW4"/>
    <mergeCell ref="AX4:BA4"/>
    <mergeCell ref="J6:AF6"/>
    <mergeCell ref="AI6:BE6"/>
    <mergeCell ref="A7:E7"/>
    <mergeCell ref="A2:A5"/>
    <mergeCell ref="B2:B5"/>
    <mergeCell ref="C2:C5"/>
    <mergeCell ref="D2:D5"/>
    <mergeCell ref="E2:E5"/>
    <mergeCell ref="F2:F5"/>
    <mergeCell ref="G2:G5"/>
    <mergeCell ref="H3:H5"/>
    <mergeCell ref="I4:I5"/>
    <mergeCell ref="AC4:AC5"/>
    <mergeCell ref="AD4:AD5"/>
    <mergeCell ref="AE4:AE5"/>
    <mergeCell ref="AF3:AF5"/>
    <mergeCell ref="AG3:AG5"/>
    <mergeCell ref="AH4:AH5"/>
    <mergeCell ref="BB4:BB5"/>
    <mergeCell ref="BC4:BC5"/>
    <mergeCell ref="BD4:BD5"/>
    <mergeCell ref="BE3:BE5"/>
  </mergeCells>
  <pageMargins left="0.699305555555556" right="0.699305555555556"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H203"/>
  <sheetViews>
    <sheetView tabSelected="1" view="pageBreakPreview" zoomScale="70" zoomScaleNormal="70" topLeftCell="F1" workbookViewId="0">
      <pane ySplit="4" topLeftCell="A5" activePane="bottomLeft" state="frozen"/>
      <selection/>
      <selection pane="bottomLeft" activeCell="AK19" sqref="AK19"/>
    </sheetView>
  </sheetViews>
  <sheetFormatPr defaultColWidth="9" defaultRowHeight="13.5"/>
  <cols>
    <col min="1" max="1" width="18.75" style="176" customWidth="1"/>
    <col min="2" max="2" width="11.25" style="177" customWidth="1"/>
    <col min="3" max="3" width="9" style="177"/>
    <col min="4" max="4" width="9.125" style="177" customWidth="1"/>
    <col min="5" max="5" width="47.75" style="177" customWidth="1"/>
    <col min="6" max="6" width="12.75" style="177" customWidth="1"/>
    <col min="7" max="7" width="14.75" style="177" customWidth="1"/>
    <col min="8" max="8" width="60" style="177" customWidth="1"/>
    <col min="9" max="9" width="17" style="177" customWidth="1"/>
    <col min="10" max="10" width="16.625" style="177" customWidth="1"/>
    <col min="11" max="11" width="15.5" style="177" customWidth="1"/>
    <col min="12" max="12" width="14.5" style="177" customWidth="1"/>
    <col min="13" max="13" width="20.875" style="177" customWidth="1"/>
    <col min="14" max="14" width="15.5" style="177" customWidth="1"/>
    <col min="15" max="15" width="8.75" style="177" customWidth="1"/>
    <col min="16" max="16" width="24.75" style="177" customWidth="1"/>
    <col min="17" max="17" width="9" style="177" customWidth="1"/>
    <col min="18" max="18" width="12.625" style="177" hidden="1" customWidth="1"/>
    <col min="19" max="19" width="9" style="177" hidden="1" customWidth="1"/>
    <col min="20" max="20" width="15.125" style="177" hidden="1" customWidth="1"/>
    <col min="21" max="21" width="13" style="177" hidden="1" customWidth="1"/>
    <col min="22" max="22" width="21.75" style="177" hidden="1" customWidth="1"/>
    <col min="23" max="23" width="9" style="177" hidden="1" customWidth="1"/>
    <col min="24" max="24" width="21.375" style="177" hidden="1" customWidth="1"/>
    <col min="25" max="25" width="9" style="177" hidden="1" customWidth="1"/>
    <col min="26" max="26" width="12.25" style="177" hidden="1" customWidth="1"/>
    <col min="27" max="28" width="9" style="177" hidden="1" customWidth="1"/>
    <col min="29" max="29" width="15.625" style="177" hidden="1" customWidth="1"/>
    <col min="30" max="30" width="15.625" style="177" customWidth="1"/>
    <col min="31" max="31" width="17.125" style="177" customWidth="1"/>
    <col min="32" max="32" width="9" style="177"/>
    <col min="33" max="34" width="12.125" style="177" customWidth="1"/>
    <col min="35" max="16384" width="9" style="177"/>
  </cols>
  <sheetData>
    <row r="1" ht="70.15" customHeight="1" spans="1:34">
      <c r="A1" s="12" t="s">
        <v>589</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row>
    <row r="2" ht="19.15" customHeight="1" spans="1:34">
      <c r="A2" s="13" t="s">
        <v>590</v>
      </c>
      <c r="B2" s="14" t="s">
        <v>591</v>
      </c>
      <c r="C2" s="14" t="s">
        <v>592</v>
      </c>
      <c r="D2" s="14" t="s">
        <v>593</v>
      </c>
      <c r="E2" s="14" t="s">
        <v>594</v>
      </c>
      <c r="F2" s="14" t="s">
        <v>595</v>
      </c>
      <c r="G2" s="14" t="s">
        <v>596</v>
      </c>
      <c r="H2" s="14" t="s">
        <v>597</v>
      </c>
      <c r="I2" s="14" t="s">
        <v>598</v>
      </c>
      <c r="J2" s="14"/>
      <c r="K2" s="14"/>
      <c r="L2" s="14" t="s">
        <v>599</v>
      </c>
      <c r="M2" s="14"/>
      <c r="N2" s="14"/>
      <c r="O2" s="14" t="s">
        <v>600</v>
      </c>
      <c r="P2" s="14" t="s">
        <v>601</v>
      </c>
      <c r="Q2" s="14" t="s">
        <v>602</v>
      </c>
      <c r="R2" s="14" t="s">
        <v>603</v>
      </c>
      <c r="S2" s="14" t="s">
        <v>604</v>
      </c>
      <c r="T2" s="14" t="s">
        <v>605</v>
      </c>
      <c r="U2" s="15" t="s">
        <v>606</v>
      </c>
      <c r="V2" s="16"/>
      <c r="W2" s="14" t="s">
        <v>607</v>
      </c>
      <c r="X2" s="14" t="s">
        <v>608</v>
      </c>
      <c r="Y2" s="14" t="s">
        <v>609</v>
      </c>
      <c r="Z2" s="14" t="s">
        <v>610</v>
      </c>
      <c r="AA2" s="14" t="s">
        <v>611</v>
      </c>
      <c r="AB2" s="14" t="s">
        <v>612</v>
      </c>
      <c r="AC2" s="14" t="s">
        <v>613</v>
      </c>
      <c r="AD2" s="178" t="s">
        <v>614</v>
      </c>
      <c r="AE2" s="14" t="s">
        <v>615</v>
      </c>
    </row>
    <row r="3" ht="67.5" spans="1:34">
      <c r="A3" s="13"/>
      <c r="B3" s="14"/>
      <c r="C3" s="14"/>
      <c r="D3" s="14"/>
      <c r="E3" s="14"/>
      <c r="F3" s="14"/>
      <c r="G3" s="14"/>
      <c r="H3" s="14"/>
      <c r="I3" s="14" t="s">
        <v>5</v>
      </c>
      <c r="J3" s="14" t="s">
        <v>616</v>
      </c>
      <c r="K3" s="14" t="s">
        <v>617</v>
      </c>
      <c r="L3" s="14" t="s">
        <v>5</v>
      </c>
      <c r="M3" s="14" t="s">
        <v>616</v>
      </c>
      <c r="N3" s="14" t="s">
        <v>617</v>
      </c>
      <c r="O3" s="14"/>
      <c r="P3" s="14"/>
      <c r="Q3" s="14"/>
      <c r="R3" s="14"/>
      <c r="S3" s="14"/>
      <c r="T3" s="14"/>
      <c r="U3" s="14" t="s">
        <v>618</v>
      </c>
      <c r="V3" s="14" t="s">
        <v>619</v>
      </c>
      <c r="W3" s="14"/>
      <c r="X3" s="14"/>
      <c r="Y3" s="14"/>
      <c r="Z3" s="14"/>
      <c r="AA3" s="14"/>
      <c r="AB3" s="14"/>
      <c r="AC3" s="14"/>
      <c r="AD3" s="23"/>
      <c r="AE3" s="14"/>
      <c r="AF3" s="177" t="s">
        <v>620</v>
      </c>
    </row>
    <row r="4" ht="94.5" spans="1:34">
      <c r="A4" s="17" t="s">
        <v>621</v>
      </c>
      <c r="B4" s="18"/>
      <c r="C4" s="18"/>
      <c r="D4" s="19"/>
      <c r="E4" s="18" t="s">
        <v>622</v>
      </c>
      <c r="F4" s="20"/>
      <c r="G4" s="18" t="s">
        <v>623</v>
      </c>
      <c r="H4" s="18" t="s">
        <v>624</v>
      </c>
      <c r="I4" s="18" t="s">
        <v>625</v>
      </c>
      <c r="J4" s="18"/>
      <c r="K4" s="18"/>
      <c r="L4" s="18" t="s">
        <v>625</v>
      </c>
      <c r="M4" s="18"/>
      <c r="N4" s="18"/>
      <c r="O4" s="18" t="s">
        <v>626</v>
      </c>
      <c r="P4" s="18" t="s">
        <v>627</v>
      </c>
      <c r="Q4" s="18" t="s">
        <v>628</v>
      </c>
      <c r="R4" s="18" t="s">
        <v>629</v>
      </c>
      <c r="S4" s="21" t="s">
        <v>630</v>
      </c>
      <c r="T4" s="21" t="s">
        <v>631</v>
      </c>
      <c r="U4" s="18" t="s">
        <v>632</v>
      </c>
      <c r="V4" s="23"/>
      <c r="W4" s="21" t="s">
        <v>630</v>
      </c>
      <c r="X4" s="21" t="s">
        <v>633</v>
      </c>
      <c r="Y4" s="21" t="s">
        <v>634</v>
      </c>
      <c r="Z4" s="21" t="s">
        <v>635</v>
      </c>
      <c r="AA4" s="23"/>
      <c r="AB4" s="23"/>
      <c r="AC4" s="21" t="s">
        <v>636</v>
      </c>
      <c r="AD4" s="21"/>
      <c r="AE4" s="18"/>
      <c r="AG4" s="179" t="s">
        <v>637</v>
      </c>
      <c r="AH4" s="179" t="s">
        <v>638</v>
      </c>
    </row>
    <row r="5" ht="19.9" customHeight="1" spans="1:34">
      <c r="A5" s="25" t="str">
        <f>540423&amp;D5&amp;VLOOKUP(P5,{"青稞","01";"小麦","02";"饲料","03";"牦牛","04";"乳","05";"羊","06";"猪","07";"鸡","08";"蜂","09";"鱼虾","10";"藏药","11";"茶","12";"葡萄","13";"苹果","14";"猕猴桃","15";"设施农业","16";"乡村旅游","17";"商贸流通","18";"其他","19"},2,FALSE)&amp;TEXT(COUNTIF($P$5:P5,P5),"000")</f>
        <v>540423201319001</v>
      </c>
      <c r="B5" s="26" t="s">
        <v>48</v>
      </c>
      <c r="C5" s="27" t="s">
        <v>49</v>
      </c>
      <c r="D5" s="27" cm="1">
        <f t="array" ref="D5">INDEX(附件2!$D:$D,MATCH(E5,附件2!$E:$E,0))</f>
        <v>2013</v>
      </c>
      <c r="E5" s="29" t="s">
        <v>54</v>
      </c>
      <c r="F5" s="28" t="s">
        <v>639</v>
      </c>
      <c r="G5" s="29" t="s">
        <v>640</v>
      </c>
      <c r="H5" s="30" t="s">
        <v>641</v>
      </c>
      <c r="I5" s="31">
        <f t="shared" ref="I5:I36" si="0">J5+K5</f>
        <v>60</v>
      </c>
      <c r="J5" s="31">
        <f>VLOOKUP(E5,附件2!$E$9:$I$410,5,0)/10000</f>
        <v>55</v>
      </c>
      <c r="K5" s="32">
        <f>VLOOKUP(E5,附件2!E:AF,28,0)/10000</f>
        <v>5</v>
      </c>
      <c r="L5" s="31">
        <f t="shared" ref="L5:L36" si="1">M5+N5</f>
        <v>55</v>
      </c>
      <c r="M5" s="33">
        <f>VLOOKUP(E5,附件2!$E:$BE,30,0)/10000</f>
        <v>55</v>
      </c>
      <c r="N5" s="34">
        <f>VLOOKUP(E5,附件2!$E:$BE,53,0)/10000</f>
        <v>0</v>
      </c>
      <c r="O5" s="26" t="s">
        <v>642</v>
      </c>
      <c r="P5" s="26" t="s">
        <v>643</v>
      </c>
      <c r="Q5" s="26" t="s">
        <v>644</v>
      </c>
      <c r="R5" s="26" t="s">
        <v>644</v>
      </c>
      <c r="S5" s="26" t="s">
        <v>52</v>
      </c>
      <c r="T5" s="26" t="s">
        <v>645</v>
      </c>
      <c r="U5" s="26" t="s">
        <v>645</v>
      </c>
      <c r="V5" s="26" t="s">
        <v>645</v>
      </c>
      <c r="W5" s="26" t="s">
        <v>645</v>
      </c>
      <c r="X5" s="26" t="s">
        <v>645</v>
      </c>
      <c r="Y5" s="26" t="s">
        <v>645</v>
      </c>
      <c r="Z5" s="26" t="s">
        <v>645</v>
      </c>
      <c r="AA5" s="26" t="s">
        <v>645</v>
      </c>
      <c r="AB5" s="38">
        <v>0</v>
      </c>
      <c r="AC5" s="35" t="s">
        <v>646</v>
      </c>
      <c r="AD5" s="35" t="str">
        <f>VLOOKUP(E:E,'附件5-1'!D:P,8,FALSE)</f>
        <v>米日村股份经济合作社
荷扎村股份经济合作社
德兴村股份经济合作社</v>
      </c>
      <c r="AE5" s="35"/>
      <c r="AF5" s="180"/>
      <c r="AG5" s="177">
        <f t="shared" ref="AG5:AG36" si="2">D5</f>
        <v>2013</v>
      </c>
      <c r="AH5" s="177" t="str">
        <f t="shared" ref="AH5:AH36" si="3">A5</f>
        <v>540423201319001</v>
      </c>
    </row>
    <row r="6" ht="19.9" customHeight="1" spans="1:34">
      <c r="A6" s="25" t="str">
        <f>540423&amp;D6&amp;VLOOKUP(P6,{"青稞","01";"小麦","02";"饲料","03";"牦牛","04";"乳","05";"羊","06";"猪","07";"鸡","08";"蜂","09";"鱼虾","10";"藏药","11";"茶","12";"葡萄","13";"苹果","14";"猕猴桃","15";"设施农业","16";"乡村旅游","17";"商贸流通","18";"其他","19"},2,FALSE)&amp;TEXT(COUNTIF($P$5:P6,P6),"000")</f>
        <v>540423201319002</v>
      </c>
      <c r="B6" s="26" t="s">
        <v>48</v>
      </c>
      <c r="C6" s="27" t="s">
        <v>49</v>
      </c>
      <c r="D6" s="27" cm="1">
        <f t="array" ref="D6">INDEX(附件2!$D:$D,MATCH(E6,附件2!$E:$E,0))</f>
        <v>2013</v>
      </c>
      <c r="E6" s="29" t="s">
        <v>58</v>
      </c>
      <c r="F6" s="28" t="s">
        <v>647</v>
      </c>
      <c r="G6" s="29" t="s">
        <v>648</v>
      </c>
      <c r="H6" s="30" t="s">
        <v>649</v>
      </c>
      <c r="I6" s="31">
        <f t="shared" si="0"/>
        <v>50</v>
      </c>
      <c r="J6" s="31">
        <f>VLOOKUP(E6,附件2!$E$9:$I$410,5,0)/10000</f>
        <v>45</v>
      </c>
      <c r="K6" s="32">
        <f>VLOOKUP(E6,附件2!E:AF,28,0)/10000</f>
        <v>5</v>
      </c>
      <c r="L6" s="31">
        <f t="shared" si="1"/>
        <v>45</v>
      </c>
      <c r="M6" s="33">
        <f>VLOOKUP(E6,附件2!$E:$BE,30,0)/10000</f>
        <v>45</v>
      </c>
      <c r="N6" s="34">
        <f>VLOOKUP(E6,附件2!$E:$BE,53,0)/10000</f>
        <v>0</v>
      </c>
      <c r="O6" s="26" t="s">
        <v>642</v>
      </c>
      <c r="P6" s="26" t="s">
        <v>643</v>
      </c>
      <c r="Q6" s="26" t="s">
        <v>644</v>
      </c>
      <c r="R6" s="26" t="s">
        <v>650</v>
      </c>
      <c r="S6" s="26" t="s">
        <v>52</v>
      </c>
      <c r="T6" s="26" t="s">
        <v>645</v>
      </c>
      <c r="U6" s="26" t="s">
        <v>645</v>
      </c>
      <c r="V6" s="26" t="s">
        <v>645</v>
      </c>
      <c r="W6" s="26" t="s">
        <v>645</v>
      </c>
      <c r="X6" s="26" t="s">
        <v>645</v>
      </c>
      <c r="Y6" s="26" t="s">
        <v>645</v>
      </c>
      <c r="Z6" s="26" t="s">
        <v>645</v>
      </c>
      <c r="AA6" s="26" t="s">
        <v>645</v>
      </c>
      <c r="AB6" s="38">
        <v>0</v>
      </c>
      <c r="AC6" s="35" t="s">
        <v>646</v>
      </c>
      <c r="AD6" s="35" t="str">
        <f>VLOOKUP(E:E,'附件5-1'!D:P,8,FALSE)</f>
        <v>加热萨村股份经济合作社</v>
      </c>
      <c r="AE6" s="35" t="s">
        <v>651</v>
      </c>
      <c r="AF6" s="180"/>
      <c r="AG6" s="177">
        <f t="shared" si="2"/>
        <v>2013</v>
      </c>
      <c r="AH6" s="177" t="str">
        <f t="shared" si="3"/>
        <v>540423201319002</v>
      </c>
    </row>
    <row r="7" ht="19.9" customHeight="1" spans="1:34">
      <c r="A7" s="25" t="str">
        <f>540423&amp;D7&amp;VLOOKUP(P7,{"青稞","01";"小麦","02";"饲料","03";"牦牛","04";"乳","05";"羊","06";"猪","07";"鸡","08";"蜂","09";"鱼虾","10";"藏药","11";"茶","12";"葡萄","13";"苹果","14";"猕猴桃","15";"设施农业","16";"乡村旅游","17";"商贸流通","18";"其他","19"},2,FALSE)&amp;TEXT(COUNTIF($P$5:P7,P7),"000")</f>
        <v>540423201317001</v>
      </c>
      <c r="B7" s="26" t="s">
        <v>48</v>
      </c>
      <c r="C7" s="27" t="s">
        <v>49</v>
      </c>
      <c r="D7" s="27" cm="1">
        <f t="array" ref="D7">INDEX(附件2!$D:$D,MATCH(E7,附件2!$E:$E,0))</f>
        <v>2013</v>
      </c>
      <c r="E7" s="29" t="s">
        <v>61</v>
      </c>
      <c r="F7" s="28" t="s">
        <v>652</v>
      </c>
      <c r="G7" s="29" t="s">
        <v>653</v>
      </c>
      <c r="H7" s="30" t="s">
        <v>654</v>
      </c>
      <c r="I7" s="31">
        <f t="shared" si="0"/>
        <v>45</v>
      </c>
      <c r="J7" s="31">
        <f>VLOOKUP(E7,附件2!$E$9:$I$410,5,0)/10000</f>
        <v>40</v>
      </c>
      <c r="K7" s="32">
        <f>VLOOKUP(E7,附件2!E:AF,28,0)/10000</f>
        <v>5</v>
      </c>
      <c r="L7" s="31">
        <f t="shared" si="1"/>
        <v>40</v>
      </c>
      <c r="M7" s="33">
        <f>VLOOKUP(E7,附件2!$E:$BE,30,0)/10000</f>
        <v>40</v>
      </c>
      <c r="N7" s="34">
        <f>VLOOKUP(E7,附件2!$E:$BE,53,0)/10000</f>
        <v>0</v>
      </c>
      <c r="O7" s="26" t="s">
        <v>642</v>
      </c>
      <c r="P7" s="26" t="s">
        <v>655</v>
      </c>
      <c r="Q7" s="26" t="s">
        <v>644</v>
      </c>
      <c r="R7" s="26" t="s">
        <v>644</v>
      </c>
      <c r="S7" s="26" t="s">
        <v>51</v>
      </c>
      <c r="T7" s="26" t="s">
        <v>656</v>
      </c>
      <c r="U7" s="35" t="s">
        <v>657</v>
      </c>
      <c r="V7" s="37" t="s">
        <v>658</v>
      </c>
      <c r="W7" s="26" t="s">
        <v>51</v>
      </c>
      <c r="X7" s="40">
        <v>2026.06</v>
      </c>
      <c r="Y7" s="35" t="s">
        <v>659</v>
      </c>
      <c r="Z7" s="35" t="s">
        <v>660</v>
      </c>
      <c r="AA7" s="35" t="s">
        <v>661</v>
      </c>
      <c r="AB7" s="38">
        <v>0</v>
      </c>
      <c r="AC7" s="35" t="s">
        <v>646</v>
      </c>
      <c r="AD7" s="35" t="str">
        <f>VLOOKUP(E:E,'附件5-1'!D:P,8,FALSE)</f>
        <v>德兴村股份经济合作社</v>
      </c>
      <c r="AE7" s="35"/>
      <c r="AF7" s="180"/>
      <c r="AG7" s="177">
        <f t="shared" si="2"/>
        <v>2013</v>
      </c>
      <c r="AH7" s="177" t="str">
        <f t="shared" si="3"/>
        <v>540423201317001</v>
      </c>
    </row>
    <row r="8" ht="19.9" customHeight="1" spans="1:34">
      <c r="A8" s="25" t="str">
        <f>540423&amp;D8&amp;VLOOKUP(P8,{"青稞","01";"小麦","02";"饲料","03";"牦牛","04";"乳","05";"羊","06";"猪","07";"鸡","08";"蜂","09";"鱼虾","10";"藏药","11";"茶","12";"葡萄","13";"苹果","14";"猕猴桃","15";"设施农业","16";"乡村旅游","17";"商贸流通","18";"其他","19"},2,FALSE)&amp;TEXT(COUNTIF($P$5:P8,P8),"000")</f>
        <v>540423201319003</v>
      </c>
      <c r="B8" s="26" t="s">
        <v>48</v>
      </c>
      <c r="C8" s="27" t="s">
        <v>49</v>
      </c>
      <c r="D8" s="27" cm="1">
        <f t="array" ref="D8">INDEX(附件2!$D:$D,MATCH(E8,附件2!$E:$E,0))</f>
        <v>2013</v>
      </c>
      <c r="E8" s="41" t="s">
        <v>63</v>
      </c>
      <c r="F8" s="28" t="s">
        <v>662</v>
      </c>
      <c r="G8" s="29" t="s">
        <v>663</v>
      </c>
      <c r="H8" s="30" t="s">
        <v>664</v>
      </c>
      <c r="I8" s="31">
        <f t="shared" si="0"/>
        <v>49</v>
      </c>
      <c r="J8" s="31">
        <f>VLOOKUP(E8,附件2!$E$9:$I$410,5,0)/10000</f>
        <v>25</v>
      </c>
      <c r="K8" s="32">
        <f>VLOOKUP(E8,附件2!E:AF,28,0)/10000</f>
        <v>24</v>
      </c>
      <c r="L8" s="31">
        <f t="shared" si="1"/>
        <v>25</v>
      </c>
      <c r="M8" s="33">
        <f>VLOOKUP(E8,附件2!$E:$BE,30,0)/10000</f>
        <v>25</v>
      </c>
      <c r="N8" s="34">
        <f>VLOOKUP(E8,附件2!$E:$BE,53,0)/10000</f>
        <v>0</v>
      </c>
      <c r="O8" s="26" t="s">
        <v>642</v>
      </c>
      <c r="P8" s="26" t="s">
        <v>643</v>
      </c>
      <c r="Q8" s="26" t="s">
        <v>644</v>
      </c>
      <c r="R8" s="26" t="s">
        <v>644</v>
      </c>
      <c r="S8" s="26" t="s">
        <v>51</v>
      </c>
      <c r="T8" s="26" t="s">
        <v>656</v>
      </c>
      <c r="U8" s="35" t="s">
        <v>657</v>
      </c>
      <c r="V8" s="37" t="s">
        <v>665</v>
      </c>
      <c r="W8" s="26" t="s">
        <v>51</v>
      </c>
      <c r="X8" s="40">
        <v>2026.06</v>
      </c>
      <c r="Y8" s="35" t="s">
        <v>666</v>
      </c>
      <c r="Z8" s="35" t="s">
        <v>667</v>
      </c>
      <c r="AA8" s="35" t="s">
        <v>668</v>
      </c>
      <c r="AB8" s="38">
        <v>0</v>
      </c>
      <c r="AC8" s="35" t="s">
        <v>646</v>
      </c>
      <c r="AD8" s="35" t="str">
        <f>VLOOKUP(E:E,'附件5-1'!D:P,8,FALSE)</f>
        <v>阿苍村股份经济合作社</v>
      </c>
      <c r="AE8" s="35"/>
      <c r="AF8" s="180"/>
      <c r="AG8" s="177">
        <f t="shared" si="2"/>
        <v>2013</v>
      </c>
      <c r="AH8" s="177" t="str">
        <f t="shared" si="3"/>
        <v>540423201319003</v>
      </c>
    </row>
    <row r="9" ht="19.9" customHeight="1" spans="1:34">
      <c r="A9" s="25" t="str">
        <f>540423&amp;D9&amp;VLOOKUP(P9,{"青稞","01";"小麦","02";"饲料","03";"牦牛","04";"乳","05";"羊","06";"猪","07";"鸡","08";"蜂","09";"鱼虾","10";"藏药","11";"茶","12";"葡萄","13";"苹果","14";"猕猴桃","15";"设施农业","16";"乡村旅游","17";"商贸流通","18";"其他","19"},2,FALSE)&amp;TEXT(COUNTIF($P$5:P9,P9),"000")</f>
        <v>540423201316001</v>
      </c>
      <c r="B9" s="26" t="s">
        <v>48</v>
      </c>
      <c r="C9" s="27" t="s">
        <v>49</v>
      </c>
      <c r="D9" s="27" cm="1">
        <f t="array" ref="D9">INDEX(附件2!$D:$D,MATCH(E9,附件2!$E:$E,0))</f>
        <v>2013</v>
      </c>
      <c r="E9" s="41" t="s">
        <v>67</v>
      </c>
      <c r="F9" s="28" t="s">
        <v>669</v>
      </c>
      <c r="G9" s="29" t="s">
        <v>670</v>
      </c>
      <c r="H9" s="30" t="s">
        <v>671</v>
      </c>
      <c r="I9" s="31">
        <f t="shared" si="0"/>
        <v>17</v>
      </c>
      <c r="J9" s="31">
        <f>VLOOKUP(E9,附件2!$E$9:$I$410,5,0)/10000</f>
        <v>15</v>
      </c>
      <c r="K9" s="32">
        <f>VLOOKUP(E9,附件2!E:AF,28,0)/10000</f>
        <v>2</v>
      </c>
      <c r="L9" s="31">
        <f t="shared" si="1"/>
        <v>15</v>
      </c>
      <c r="M9" s="33">
        <f>VLOOKUP(E9,附件2!$E:$BE,30,0)/10000</f>
        <v>15</v>
      </c>
      <c r="N9" s="34">
        <f>VLOOKUP(E9,附件2!$E:$BE,53,0)/10000</f>
        <v>0</v>
      </c>
      <c r="O9" s="26" t="s">
        <v>642</v>
      </c>
      <c r="P9" s="26" t="s">
        <v>672</v>
      </c>
      <c r="Q9" s="26" t="s">
        <v>644</v>
      </c>
      <c r="R9" s="26" t="s">
        <v>650</v>
      </c>
      <c r="S9" s="26" t="s">
        <v>52</v>
      </c>
      <c r="T9" s="26" t="s">
        <v>645</v>
      </c>
      <c r="U9" s="26" t="s">
        <v>645</v>
      </c>
      <c r="V9" s="26" t="s">
        <v>645</v>
      </c>
      <c r="W9" s="26" t="s">
        <v>645</v>
      </c>
      <c r="X9" s="26" t="s">
        <v>645</v>
      </c>
      <c r="Y9" s="26" t="s">
        <v>645</v>
      </c>
      <c r="Z9" s="26" t="s">
        <v>645</v>
      </c>
      <c r="AA9" s="26" t="s">
        <v>645</v>
      </c>
      <c r="AB9" s="38">
        <v>0</v>
      </c>
      <c r="AC9" s="35" t="s">
        <v>646</v>
      </c>
      <c r="AD9" s="35" t="str">
        <f>VLOOKUP(E:E,'附件5-1'!D:P,8,FALSE)</f>
        <v>亚让村股份经济合作社</v>
      </c>
      <c r="AE9" s="35"/>
      <c r="AF9" s="180"/>
      <c r="AG9" s="177">
        <f t="shared" si="2"/>
        <v>2013</v>
      </c>
      <c r="AH9" s="177" t="str">
        <f t="shared" si="3"/>
        <v>540423201316001</v>
      </c>
    </row>
    <row r="10" ht="19.9" customHeight="1" spans="1:34">
      <c r="A10" s="25" t="str">
        <f>540423&amp;D10&amp;VLOOKUP(P10,{"青稞","01";"小麦","02";"饲料","03";"牦牛","04";"乳","05";"羊","06";"猪","07";"鸡","08";"蜂","09";"鱼虾","10";"藏药","11";"茶","12";"葡萄","13";"苹果","14";"猕猴桃","15";"设施农业","16";"乡村旅游","17";"商贸流通","18";"其他","19"},2,FALSE)&amp;TEXT(COUNTIF($P$5:P10,P10),"000")</f>
        <v>540423201316002</v>
      </c>
      <c r="B10" s="26" t="s">
        <v>48</v>
      </c>
      <c r="C10" s="27" t="s">
        <v>49</v>
      </c>
      <c r="D10" s="27" cm="1">
        <f t="array" ref="D10">INDEX(附件2!$D:$D,MATCH(E10,附件2!$E:$E,0))</f>
        <v>2013</v>
      </c>
      <c r="E10" s="41" t="s">
        <v>66</v>
      </c>
      <c r="F10" s="28" t="s">
        <v>673</v>
      </c>
      <c r="G10" s="29" t="s">
        <v>674</v>
      </c>
      <c r="H10" s="30" t="s">
        <v>675</v>
      </c>
      <c r="I10" s="31">
        <f t="shared" si="0"/>
        <v>22</v>
      </c>
      <c r="J10" s="31">
        <f>VLOOKUP(E10,附件2!$E$9:$I$410,5,0)/10000</f>
        <v>20</v>
      </c>
      <c r="K10" s="32">
        <f>VLOOKUP(E10,附件2!E:AF,28,0)/10000</f>
        <v>2</v>
      </c>
      <c r="L10" s="31">
        <f t="shared" si="1"/>
        <v>22</v>
      </c>
      <c r="M10" s="33">
        <f>VLOOKUP(E10,附件2!$E:$BE,30,0)/10000</f>
        <v>20</v>
      </c>
      <c r="N10" s="34">
        <f>VLOOKUP(E10,附件2!$E:$BE,53,0)/10000</f>
        <v>2</v>
      </c>
      <c r="O10" s="26" t="s">
        <v>642</v>
      </c>
      <c r="P10" s="26" t="s">
        <v>672</v>
      </c>
      <c r="Q10" s="26" t="s">
        <v>644</v>
      </c>
      <c r="R10" s="26" t="s">
        <v>650</v>
      </c>
      <c r="S10" s="26" t="s">
        <v>52</v>
      </c>
      <c r="T10" s="26" t="s">
        <v>645</v>
      </c>
      <c r="U10" s="26" t="s">
        <v>645</v>
      </c>
      <c r="V10" s="26" t="s">
        <v>645</v>
      </c>
      <c r="W10" s="26" t="s">
        <v>645</v>
      </c>
      <c r="X10" s="26" t="s">
        <v>645</v>
      </c>
      <c r="Y10" s="26" t="s">
        <v>645</v>
      </c>
      <c r="Z10" s="26" t="s">
        <v>645</v>
      </c>
      <c r="AA10" s="26" t="s">
        <v>645</v>
      </c>
      <c r="AB10" s="38">
        <v>0</v>
      </c>
      <c r="AC10" s="35" t="s">
        <v>646</v>
      </c>
      <c r="AD10" s="35" t="str">
        <f>VLOOKUP(E:E,'附件5-1'!D:P,8,FALSE)</f>
        <v>根登村股份经济合作社</v>
      </c>
      <c r="AE10" s="35" t="s">
        <v>651</v>
      </c>
      <c r="AF10" s="180"/>
      <c r="AG10" s="177">
        <f t="shared" si="2"/>
        <v>2013</v>
      </c>
      <c r="AH10" s="177" t="str">
        <f t="shared" si="3"/>
        <v>540423201316002</v>
      </c>
    </row>
    <row r="11" ht="19.9" customHeight="1" spans="1:34">
      <c r="A11" s="25" t="str">
        <f>540423&amp;D11&amp;VLOOKUP(P11,{"青稞","01";"小麦","02";"饲料","03";"牦牛","04";"乳","05";"羊","06";"猪","07";"鸡","08";"蜂","09";"鱼虾","10";"藏药","11";"茶","12";"葡萄","13";"苹果","14";"猕猴桃","15";"设施农业","16";"乡村旅游","17";"商贸流通","18";"其他","19"},2,FALSE)&amp;TEXT(COUNTIF($P$5:P11,P11),"000")</f>
        <v>540423201319004</v>
      </c>
      <c r="B11" s="26" t="s">
        <v>48</v>
      </c>
      <c r="C11" s="27" t="s">
        <v>49</v>
      </c>
      <c r="D11" s="27" cm="1">
        <f t="array" ref="D11">INDEX(附件2!$D:$D,MATCH(E11,附件2!$E:$E,0))</f>
        <v>2013</v>
      </c>
      <c r="E11" s="29" t="s">
        <v>56</v>
      </c>
      <c r="F11" s="28" t="s">
        <v>673</v>
      </c>
      <c r="G11" s="29" t="s">
        <v>676</v>
      </c>
      <c r="H11" s="30" t="s">
        <v>677</v>
      </c>
      <c r="I11" s="31">
        <f t="shared" si="0"/>
        <v>55</v>
      </c>
      <c r="J11" s="31">
        <f>VLOOKUP(E11,附件2!$E$9:$I$410,5,0)/10000</f>
        <v>50</v>
      </c>
      <c r="K11" s="32">
        <f>VLOOKUP(E11,附件2!E:AF,28,0)/10000</f>
        <v>5</v>
      </c>
      <c r="L11" s="31">
        <f t="shared" si="1"/>
        <v>55</v>
      </c>
      <c r="M11" s="33">
        <f>VLOOKUP(E11,附件2!$E:$BE,30,0)/10000</f>
        <v>50</v>
      </c>
      <c r="N11" s="34">
        <f>VLOOKUP(E11,附件2!$E:$BE,53,0)/10000</f>
        <v>5</v>
      </c>
      <c r="O11" s="26" t="s">
        <v>642</v>
      </c>
      <c r="P11" s="26" t="s">
        <v>643</v>
      </c>
      <c r="Q11" s="26" t="s">
        <v>644</v>
      </c>
      <c r="R11" s="26" t="s">
        <v>650</v>
      </c>
      <c r="S11" s="26" t="s">
        <v>52</v>
      </c>
      <c r="T11" s="26" t="s">
        <v>645</v>
      </c>
      <c r="U11" s="26" t="s">
        <v>645</v>
      </c>
      <c r="V11" s="26" t="s">
        <v>645</v>
      </c>
      <c r="W11" s="26" t="s">
        <v>645</v>
      </c>
      <c r="X11" s="26" t="s">
        <v>645</v>
      </c>
      <c r="Y11" s="26" t="s">
        <v>645</v>
      </c>
      <c r="Z11" s="26" t="s">
        <v>645</v>
      </c>
      <c r="AA11" s="26" t="s">
        <v>645</v>
      </c>
      <c r="AB11" s="38">
        <v>0</v>
      </c>
      <c r="AC11" s="35" t="s">
        <v>646</v>
      </c>
      <c r="AD11" s="35" t="str">
        <f>VLOOKUP(E:E,'附件5-1'!D:P,8,FALSE)</f>
        <v>西登村股份经济合作社</v>
      </c>
      <c r="AE11" s="35" t="s">
        <v>651</v>
      </c>
      <c r="AF11" s="180"/>
      <c r="AG11" s="177">
        <f t="shared" si="2"/>
        <v>2013</v>
      </c>
      <c r="AH11" s="177" t="str">
        <f t="shared" si="3"/>
        <v>540423201319004</v>
      </c>
    </row>
    <row r="12" ht="19.9" customHeight="1" spans="1:34">
      <c r="A12" s="25" t="str">
        <f>540423&amp;D12&amp;VLOOKUP(P12,{"青稞","01";"小麦","02";"饲料","03";"牦牛","04";"乳","05";"羊","06";"猪","07";"鸡","08";"蜂","09";"鱼虾","10";"藏药","11";"茶","12";"葡萄","13";"苹果","14";"猕猴桃","15";"设施农业","16";"乡村旅游","17";"商贸流通","18";"其他","19"},2,FALSE)&amp;TEXT(COUNTIF($P$5:P12,P12),"000")</f>
        <v>540423201317002</v>
      </c>
      <c r="B12" s="26" t="s">
        <v>48</v>
      </c>
      <c r="C12" s="27" t="s">
        <v>49</v>
      </c>
      <c r="D12" s="27" cm="1">
        <f t="array" ref="D12">INDEX(附件2!$D:$D,MATCH(E12,附件2!$E:$E,0))</f>
        <v>2013</v>
      </c>
      <c r="E12" s="41" t="s">
        <v>59</v>
      </c>
      <c r="F12" s="28" t="s">
        <v>662</v>
      </c>
      <c r="G12" s="29" t="s">
        <v>678</v>
      </c>
      <c r="H12" s="30" t="s">
        <v>679</v>
      </c>
      <c r="I12" s="31">
        <f t="shared" si="0"/>
        <v>51</v>
      </c>
      <c r="J12" s="31">
        <f>VLOOKUP(E12,附件2!$E$9:$I$410,5,0)/10000</f>
        <v>45</v>
      </c>
      <c r="K12" s="32">
        <f>VLOOKUP(E12,附件2!E:AF,28,0)/10000</f>
        <v>6</v>
      </c>
      <c r="L12" s="31">
        <f t="shared" si="1"/>
        <v>45</v>
      </c>
      <c r="M12" s="33">
        <f>VLOOKUP(E12,附件2!$E:$BE,30,0)/10000</f>
        <v>45</v>
      </c>
      <c r="N12" s="34">
        <f>VLOOKUP(E12,附件2!$E:$BE,53,0)/10000</f>
        <v>0</v>
      </c>
      <c r="O12" s="26" t="s">
        <v>642</v>
      </c>
      <c r="P12" s="26" t="s">
        <v>655</v>
      </c>
      <c r="Q12" s="26" t="s">
        <v>644</v>
      </c>
      <c r="R12" s="26" t="s">
        <v>650</v>
      </c>
      <c r="S12" s="26" t="s">
        <v>52</v>
      </c>
      <c r="T12" s="26" t="s">
        <v>645</v>
      </c>
      <c r="U12" s="26" t="s">
        <v>645</v>
      </c>
      <c r="V12" s="26" t="s">
        <v>645</v>
      </c>
      <c r="W12" s="26" t="s">
        <v>645</v>
      </c>
      <c r="X12" s="26" t="s">
        <v>645</v>
      </c>
      <c r="Y12" s="26" t="s">
        <v>645</v>
      </c>
      <c r="Z12" s="26" t="s">
        <v>645</v>
      </c>
      <c r="AA12" s="26" t="s">
        <v>645</v>
      </c>
      <c r="AB12" s="38">
        <v>0</v>
      </c>
      <c r="AC12" s="35" t="s">
        <v>646</v>
      </c>
      <c r="AD12" s="35" t="str">
        <f>VLOOKUP(E:E,'附件5-1'!D:P,8,FALSE)</f>
        <v>地东村股份经济合作社</v>
      </c>
      <c r="AE12" s="35"/>
      <c r="AF12" s="180"/>
      <c r="AG12" s="177">
        <f t="shared" si="2"/>
        <v>2013</v>
      </c>
      <c r="AH12" s="177" t="str">
        <f t="shared" si="3"/>
        <v>540423201317002</v>
      </c>
    </row>
    <row r="13" ht="19.9" customHeight="1" spans="1:34">
      <c r="A13" s="25" t="str">
        <f>540423&amp;D13&amp;VLOOKUP(P13,{"青稞","01";"小麦","02";"饲料","03";"牦牛","04";"乳","05";"羊","06";"猪","07";"鸡","08";"蜂","09";"鱼虾","10";"藏药","11";"茶","12";"葡萄","13";"苹果","14";"猕猴桃","15";"设施农业","16";"乡村旅游","17";"商贸流通","18";"其他","19"},2,FALSE)&amp;TEXT(COUNTIF($P$5:P13,P13),"000")</f>
        <v>540423201317003</v>
      </c>
      <c r="B13" s="26" t="s">
        <v>48</v>
      </c>
      <c r="C13" s="27" t="s">
        <v>49</v>
      </c>
      <c r="D13" s="27" cm="1">
        <f t="array" ref="D13">INDEX(附件2!$D:$D,MATCH(E13,附件2!$E:$E,0))</f>
        <v>2013</v>
      </c>
      <c r="E13" s="41" t="s">
        <v>60</v>
      </c>
      <c r="F13" s="28" t="s">
        <v>652</v>
      </c>
      <c r="G13" s="29" t="s">
        <v>680</v>
      </c>
      <c r="H13" s="30" t="s">
        <v>681</v>
      </c>
      <c r="I13" s="31">
        <f t="shared" si="0"/>
        <v>51</v>
      </c>
      <c r="J13" s="31">
        <f>VLOOKUP(E13,附件2!$E$9:$I$410,5,0)/10000</f>
        <v>45</v>
      </c>
      <c r="K13" s="32">
        <f>VLOOKUP(E13,附件2!E:AF,28,0)/10000</f>
        <v>6</v>
      </c>
      <c r="L13" s="31">
        <f t="shared" si="1"/>
        <v>45</v>
      </c>
      <c r="M13" s="33">
        <f>VLOOKUP(E13,附件2!$E:$BE,30,0)/10000</f>
        <v>45</v>
      </c>
      <c r="N13" s="34">
        <f>VLOOKUP(E13,附件2!$E:$BE,53,0)/10000</f>
        <v>0</v>
      </c>
      <c r="O13" s="26" t="s">
        <v>642</v>
      </c>
      <c r="P13" s="26" t="s">
        <v>655</v>
      </c>
      <c r="Q13" s="26" t="s">
        <v>644</v>
      </c>
      <c r="R13" s="26" t="s">
        <v>650</v>
      </c>
      <c r="S13" s="26" t="s">
        <v>51</v>
      </c>
      <c r="T13" s="26" t="s">
        <v>656</v>
      </c>
      <c r="U13" s="35" t="s">
        <v>682</v>
      </c>
      <c r="V13" s="35" t="s">
        <v>683</v>
      </c>
      <c r="W13" s="26" t="s">
        <v>51</v>
      </c>
      <c r="X13" s="26">
        <v>2023.11</v>
      </c>
      <c r="Y13" s="26" t="s">
        <v>684</v>
      </c>
      <c r="Z13" s="26" t="s">
        <v>645</v>
      </c>
      <c r="AA13" s="26">
        <v>130000</v>
      </c>
      <c r="AB13" s="38">
        <v>0</v>
      </c>
      <c r="AC13" s="35" t="s">
        <v>646</v>
      </c>
      <c r="AD13" s="35" t="str">
        <f>VLOOKUP(E:E,'附件5-1'!D:P,8,FALSE)</f>
        <v>荷扎村股份经济合作社</v>
      </c>
      <c r="AE13" s="35"/>
      <c r="AF13" s="180"/>
      <c r="AG13" s="177">
        <f t="shared" si="2"/>
        <v>2013</v>
      </c>
      <c r="AH13" s="177" t="str">
        <f t="shared" si="3"/>
        <v>540423201317003</v>
      </c>
    </row>
    <row r="14" ht="19.9" customHeight="1" spans="1:34">
      <c r="A14" s="25" t="str">
        <f>540423&amp;D14&amp;VLOOKUP(P14,{"青稞","01";"小麦","02";"饲料","03";"牦牛","04";"乳","05";"羊","06";"猪","07";"鸡","08";"蜂","09";"鱼虾","10";"藏药","11";"茶","12";"葡萄","13";"苹果","14";"猕猴桃","15";"设施农业","16";"乡村旅游","17";"商贸流通","18";"其他","19"},2,FALSE)&amp;TEXT(COUNTIF($P$5:P14,P14),"000")</f>
        <v>540423201317004</v>
      </c>
      <c r="B14" s="26" t="s">
        <v>48</v>
      </c>
      <c r="C14" s="27" t="s">
        <v>49</v>
      </c>
      <c r="D14" s="27" cm="1">
        <f t="array" ref="D14">INDEX(附件2!$D:$D,MATCH(E14,附件2!$E:$E,0))</f>
        <v>2013</v>
      </c>
      <c r="E14" s="41" t="s">
        <v>62</v>
      </c>
      <c r="F14" s="28" t="s">
        <v>669</v>
      </c>
      <c r="G14" s="29" t="s">
        <v>685</v>
      </c>
      <c r="H14" s="30" t="s">
        <v>686</v>
      </c>
      <c r="I14" s="31">
        <f t="shared" si="0"/>
        <v>40</v>
      </c>
      <c r="J14" s="31">
        <f>VLOOKUP(E14,附件2!$E$9:$I$410,5,0)/10000</f>
        <v>35</v>
      </c>
      <c r="K14" s="32">
        <f>VLOOKUP(E14,附件2!E:AF,28,0)/10000</f>
        <v>5</v>
      </c>
      <c r="L14" s="31">
        <f t="shared" si="1"/>
        <v>35</v>
      </c>
      <c r="M14" s="33">
        <f>VLOOKUP(E14,附件2!$E:$BE,30,0)/10000</f>
        <v>35</v>
      </c>
      <c r="N14" s="34">
        <f>VLOOKUP(E14,附件2!$E:$BE,53,0)/10000</f>
        <v>0</v>
      </c>
      <c r="O14" s="26" t="s">
        <v>642</v>
      </c>
      <c r="P14" s="26" t="s">
        <v>655</v>
      </c>
      <c r="Q14" s="26" t="s">
        <v>644</v>
      </c>
      <c r="R14" s="26" t="s">
        <v>687</v>
      </c>
      <c r="S14" s="26"/>
      <c r="T14" s="26"/>
      <c r="U14" s="35"/>
      <c r="V14" s="35"/>
      <c r="W14" s="26"/>
      <c r="X14" s="26"/>
      <c r="Y14" s="26"/>
      <c r="Z14" s="26"/>
      <c r="AA14" s="35" t="s">
        <v>688</v>
      </c>
      <c r="AB14" s="38">
        <v>0</v>
      </c>
      <c r="AC14" s="35" t="s">
        <v>646</v>
      </c>
      <c r="AD14" s="35" t="str">
        <f>VLOOKUP(E:E,'附件5-1'!D:P,8,FALSE)</f>
        <v>玛迪村股份经济合作社</v>
      </c>
      <c r="AE14" s="35"/>
      <c r="AF14" s="180"/>
      <c r="AG14" s="177">
        <f t="shared" si="2"/>
        <v>2013</v>
      </c>
      <c r="AH14" s="177" t="str">
        <f t="shared" si="3"/>
        <v>540423201317004</v>
      </c>
    </row>
    <row r="15" ht="19.9" customHeight="1" spans="1:34">
      <c r="A15" s="25" t="str">
        <f>540423&amp;D15&amp;VLOOKUP(P15,{"青稞","01";"小麦","02";"饲料","03";"牦牛","04";"乳","05";"羊","06";"猪","07";"鸡","08";"蜂","09";"鱼虾","10";"藏药","11";"茶","12";"葡萄","13";"苹果","14";"猕猴桃","15";"设施农业","16";"乡村旅游","17";"商贸流通","18";"其他","19"},2,FALSE)&amp;TEXT(COUNTIF($P$5:P15,P15),"000")</f>
        <v>540423201316003</v>
      </c>
      <c r="B15" s="26" t="s">
        <v>48</v>
      </c>
      <c r="C15" s="27" t="s">
        <v>49</v>
      </c>
      <c r="D15" s="27" cm="1">
        <f t="array" ref="D15">INDEX(附件2!$D:$D,MATCH(E15,附件2!$E:$E,0))</f>
        <v>2013</v>
      </c>
      <c r="E15" s="41" t="s">
        <v>70</v>
      </c>
      <c r="F15" s="28" t="s">
        <v>689</v>
      </c>
      <c r="G15" s="29" t="s">
        <v>690</v>
      </c>
      <c r="H15" s="30" t="s">
        <v>691</v>
      </c>
      <c r="I15" s="31">
        <f t="shared" si="0"/>
        <v>40</v>
      </c>
      <c r="J15" s="31">
        <f>VLOOKUP(E15,附件2!$E$9:$I$410,5,0)/10000</f>
        <v>35</v>
      </c>
      <c r="K15" s="32">
        <f>VLOOKUP(E15,附件2!E:AF,28,0)/10000</f>
        <v>5</v>
      </c>
      <c r="L15" s="31">
        <f t="shared" si="1"/>
        <v>40</v>
      </c>
      <c r="M15" s="33">
        <f>VLOOKUP(E15,附件2!$E:$BE,30,0)/10000</f>
        <v>35</v>
      </c>
      <c r="N15" s="34">
        <f>VLOOKUP(E15,附件2!$E:$BE,53,0)/10000</f>
        <v>5</v>
      </c>
      <c r="O15" s="26" t="s">
        <v>642</v>
      </c>
      <c r="P15" s="26" t="s">
        <v>672</v>
      </c>
      <c r="Q15" s="26" t="s">
        <v>644</v>
      </c>
      <c r="R15" s="26" t="s">
        <v>650</v>
      </c>
      <c r="S15" s="26" t="s">
        <v>645</v>
      </c>
      <c r="T15" s="26" t="s">
        <v>645</v>
      </c>
      <c r="U15" s="26" t="s">
        <v>645</v>
      </c>
      <c r="V15" s="26" t="s">
        <v>645</v>
      </c>
      <c r="W15" s="26" t="s">
        <v>645</v>
      </c>
      <c r="X15" s="26" t="s">
        <v>645</v>
      </c>
      <c r="Y15" s="26" t="s">
        <v>645</v>
      </c>
      <c r="Z15" s="26" t="s">
        <v>645</v>
      </c>
      <c r="AA15" s="26" t="s">
        <v>645</v>
      </c>
      <c r="AB15" s="26" t="s">
        <v>645</v>
      </c>
      <c r="AC15" s="26" t="s">
        <v>645</v>
      </c>
      <c r="AD15" s="35" t="str">
        <f>VLOOKUP(E:E,'附件5-1'!D:P,8,FALSE)</f>
        <v>达木村股份经济合作社</v>
      </c>
      <c r="AE15" s="35" t="s">
        <v>692</v>
      </c>
      <c r="AF15" s="180"/>
      <c r="AG15" s="177">
        <f t="shared" si="2"/>
        <v>2013</v>
      </c>
      <c r="AH15" s="177" t="str">
        <f t="shared" si="3"/>
        <v>540423201316003</v>
      </c>
    </row>
    <row r="16" ht="19.9" customHeight="1" spans="1:34">
      <c r="A16" s="25" t="str">
        <f>540423&amp;D16&amp;VLOOKUP(P16,{"青稞","01";"小麦","02";"饲料","03";"牦牛","04";"乳","05";"羊","06";"猪","07";"鸡","08";"蜂","09";"鱼虾","10";"藏药","11";"茶","12";"葡萄","13";"苹果","14";"猕猴桃","15";"设施农业","16";"乡村旅游","17";"商贸流通","18";"其他","19"},2,FALSE)&amp;TEXT(COUNTIF($P$5:P16,P16),"000")</f>
        <v>540423201317005</v>
      </c>
      <c r="B16" s="26" t="s">
        <v>48</v>
      </c>
      <c r="C16" s="27" t="s">
        <v>49</v>
      </c>
      <c r="D16" s="27" cm="1">
        <f t="array" ref="D16">INDEX(附件2!$D:$D,MATCH(E16,附件2!$E:$E,0))</f>
        <v>2013</v>
      </c>
      <c r="E16" s="41" t="s">
        <v>71</v>
      </c>
      <c r="F16" s="28" t="s">
        <v>693</v>
      </c>
      <c r="G16" s="29" t="s">
        <v>694</v>
      </c>
      <c r="H16" s="30" t="s">
        <v>695</v>
      </c>
      <c r="I16" s="31">
        <f t="shared" si="0"/>
        <v>55</v>
      </c>
      <c r="J16" s="31">
        <f>VLOOKUP(E16,附件2!$E$9:$I$410,5,0)/10000</f>
        <v>50</v>
      </c>
      <c r="K16" s="32">
        <f>VLOOKUP(E16,附件2!E:AF,28,0)/10000</f>
        <v>5</v>
      </c>
      <c r="L16" s="31">
        <f t="shared" si="1"/>
        <v>55</v>
      </c>
      <c r="M16" s="33">
        <f>VLOOKUP(E16,附件2!$E:$BE,30,0)/10000</f>
        <v>50</v>
      </c>
      <c r="N16" s="34">
        <f>VLOOKUP(E16,附件2!$E:$BE,53,0)/10000</f>
        <v>5</v>
      </c>
      <c r="O16" s="26" t="s">
        <v>642</v>
      </c>
      <c r="P16" s="26" t="s">
        <v>655</v>
      </c>
      <c r="Q16" s="26" t="s">
        <v>644</v>
      </c>
      <c r="R16" s="26" t="s">
        <v>644</v>
      </c>
      <c r="S16" s="26" t="s">
        <v>51</v>
      </c>
      <c r="T16" s="26" t="s">
        <v>656</v>
      </c>
      <c r="U16" s="35" t="s">
        <v>657</v>
      </c>
      <c r="V16" s="37" t="s">
        <v>696</v>
      </c>
      <c r="W16" s="26" t="s">
        <v>51</v>
      </c>
      <c r="X16" s="40">
        <v>2025.05</v>
      </c>
      <c r="Y16" s="35" t="s">
        <v>666</v>
      </c>
      <c r="Z16" s="35" t="s">
        <v>697</v>
      </c>
      <c r="AA16" s="35" t="s">
        <v>698</v>
      </c>
      <c r="AB16" s="38">
        <v>0</v>
      </c>
      <c r="AC16" s="35" t="s">
        <v>646</v>
      </c>
      <c r="AD16" s="35" t="str">
        <f>VLOOKUP(E:E,'附件5-1'!D:P,8,FALSE)</f>
        <v>卡布村股份经济合作社</v>
      </c>
      <c r="AE16" s="35"/>
      <c r="AF16" s="180"/>
      <c r="AG16" s="177">
        <f t="shared" si="2"/>
        <v>2013</v>
      </c>
      <c r="AH16" s="177" t="str">
        <f t="shared" si="3"/>
        <v>540423201317005</v>
      </c>
    </row>
    <row r="17" ht="19.9" customHeight="1" spans="1:34">
      <c r="A17" s="25" t="str">
        <f>540423&amp;D17&amp;VLOOKUP(P17,{"青稞","01";"小麦","02";"饲料","03";"牦牛","04";"乳","05";"羊","06";"猪","07";"鸡","08";"蜂","09";"鱼虾","10";"藏药","11";"茶","12";"葡萄","13";"苹果","14";"猕猴桃","15";"设施农业","16";"乡村旅游","17";"商贸流通","18";"其他","19"},2,FALSE)&amp;TEXT(COUNTIF($P$5:P17,P17),"000")</f>
        <v>540423201417006</v>
      </c>
      <c r="B17" s="26" t="s">
        <v>48</v>
      </c>
      <c r="C17" s="27" t="s">
        <v>49</v>
      </c>
      <c r="D17" s="27" cm="1">
        <f t="array" ref="D17">INDEX(附件2!$D:$D,MATCH(E17,附件2!$E:$E,0))</f>
        <v>2014</v>
      </c>
      <c r="E17" s="43" t="s">
        <v>84</v>
      </c>
      <c r="F17" s="28" t="s">
        <v>669</v>
      </c>
      <c r="G17" s="29" t="s">
        <v>699</v>
      </c>
      <c r="H17" s="30" t="s">
        <v>700</v>
      </c>
      <c r="I17" s="31">
        <f t="shared" si="0"/>
        <v>50</v>
      </c>
      <c r="J17" s="31">
        <f>VLOOKUP(E17,附件2!$E$9:$I$410,5,0)/10000</f>
        <v>45</v>
      </c>
      <c r="K17" s="32">
        <f>VLOOKUP(E17,附件2!E:AF,28,0)/10000</f>
        <v>5</v>
      </c>
      <c r="L17" s="31">
        <f t="shared" si="1"/>
        <v>45</v>
      </c>
      <c r="M17" s="33">
        <f>VLOOKUP(E17,附件2!$E:$BE,30,0)/10000</f>
        <v>45</v>
      </c>
      <c r="N17" s="34">
        <f>VLOOKUP(E17,附件2!$E:$BE,53,0)/10000</f>
        <v>0</v>
      </c>
      <c r="O17" s="26" t="s">
        <v>642</v>
      </c>
      <c r="P17" s="26" t="s">
        <v>655</v>
      </c>
      <c r="Q17" s="26" t="s">
        <v>644</v>
      </c>
      <c r="R17" s="26" t="s">
        <v>650</v>
      </c>
      <c r="S17" s="26" t="s">
        <v>52</v>
      </c>
      <c r="T17" s="26" t="s">
        <v>645</v>
      </c>
      <c r="U17" s="26" t="s">
        <v>645</v>
      </c>
      <c r="V17" s="26" t="s">
        <v>645</v>
      </c>
      <c r="W17" s="26" t="s">
        <v>645</v>
      </c>
      <c r="X17" s="26" t="s">
        <v>645</v>
      </c>
      <c r="Y17" s="26" t="s">
        <v>645</v>
      </c>
      <c r="Z17" s="26" t="s">
        <v>645</v>
      </c>
      <c r="AA17" s="26" t="s">
        <v>645</v>
      </c>
      <c r="AB17" s="38">
        <v>0</v>
      </c>
      <c r="AC17" s="35" t="s">
        <v>646</v>
      </c>
      <c r="AD17" s="35" t="str">
        <f>VLOOKUP(E:E,'附件5-1'!D:P,8,FALSE)</f>
        <v>墨脱村股份经济合作社</v>
      </c>
      <c r="AE17" s="35"/>
      <c r="AF17" s="180"/>
      <c r="AG17" s="177">
        <f t="shared" si="2"/>
        <v>2014</v>
      </c>
      <c r="AH17" s="177" t="str">
        <f t="shared" si="3"/>
        <v>540423201417006</v>
      </c>
    </row>
    <row r="18" ht="19.9" customHeight="1" spans="1:34">
      <c r="A18" s="25" t="str">
        <f>540423&amp;D18&amp;VLOOKUP(P18,{"青稞","01";"小麦","02";"饲料","03";"牦牛","04";"乳","05";"羊","06";"猪","07";"鸡","08";"蜂","09";"鱼虾","10";"藏药","11";"茶","12";"葡萄","13";"苹果","14";"猕猴桃","15";"设施农业","16";"乡村旅游","17";"商贸流通","18";"其他","19"},2,FALSE)&amp;TEXT(COUNTIF($P$5:P18,P18),"000")</f>
        <v>540423201417007</v>
      </c>
      <c r="B18" s="26" t="s">
        <v>48</v>
      </c>
      <c r="C18" s="27" t="s">
        <v>49</v>
      </c>
      <c r="D18" s="27" cm="1">
        <f t="array" ref="D18">INDEX(附件2!$D:$D,MATCH(E18,附件2!$E:$E,0))</f>
        <v>2014</v>
      </c>
      <c r="E18" s="43" t="s">
        <v>85</v>
      </c>
      <c r="F18" s="28" t="s">
        <v>701</v>
      </c>
      <c r="G18" s="29" t="s">
        <v>702</v>
      </c>
      <c r="H18" s="30" t="s">
        <v>703</v>
      </c>
      <c r="I18" s="31">
        <f t="shared" si="0"/>
        <v>50</v>
      </c>
      <c r="J18" s="31">
        <f>VLOOKUP(E18,附件2!$E$9:$I$410,5,0)/10000</f>
        <v>45</v>
      </c>
      <c r="K18" s="32">
        <f>VLOOKUP(E18,附件2!E:AF,28,0)/10000</f>
        <v>5</v>
      </c>
      <c r="L18" s="31">
        <f t="shared" si="1"/>
        <v>50</v>
      </c>
      <c r="M18" s="33">
        <f>VLOOKUP(E18,附件2!$E:$BE,30,0)/10000</f>
        <v>45</v>
      </c>
      <c r="N18" s="34">
        <f>VLOOKUP(E18,附件2!$E:$BE,53,0)/10000</f>
        <v>5</v>
      </c>
      <c r="O18" s="26" t="s">
        <v>642</v>
      </c>
      <c r="P18" s="26" t="s">
        <v>655</v>
      </c>
      <c r="Q18" s="26" t="s">
        <v>644</v>
      </c>
      <c r="R18" s="26" t="s">
        <v>704</v>
      </c>
      <c r="S18" s="26" t="s">
        <v>52</v>
      </c>
      <c r="T18" s="26" t="s">
        <v>645</v>
      </c>
      <c r="U18" s="35" t="s">
        <v>645</v>
      </c>
      <c r="V18" s="35" t="s">
        <v>645</v>
      </c>
      <c r="W18" s="26" t="s">
        <v>645</v>
      </c>
      <c r="X18" s="26" t="s">
        <v>645</v>
      </c>
      <c r="Y18" s="26" t="s">
        <v>645</v>
      </c>
      <c r="Z18" s="26" t="s">
        <v>645</v>
      </c>
      <c r="AA18" s="26" t="s">
        <v>645</v>
      </c>
      <c r="AB18" s="38">
        <v>0</v>
      </c>
      <c r="AC18" s="35" t="s">
        <v>646</v>
      </c>
      <c r="AD18" s="35" t="str">
        <f>VLOOKUP(E:E,'附件5-1'!D:P,8,FALSE)</f>
        <v>格当村股份经济合作社</v>
      </c>
      <c r="AE18" s="35" t="s">
        <v>705</v>
      </c>
      <c r="AF18" s="180"/>
      <c r="AG18" s="177">
        <f t="shared" si="2"/>
        <v>2014</v>
      </c>
      <c r="AH18" s="177" t="str">
        <f t="shared" si="3"/>
        <v>540423201417007</v>
      </c>
    </row>
    <row r="19" ht="19.9" customHeight="1" spans="1:34">
      <c r="A19" s="25" t="str">
        <f>540423&amp;D19&amp;VLOOKUP(P19,{"青稞","01";"小麦","02";"饲料","03";"牦牛","04";"乳","05";"羊","06";"猪","07";"鸡","08";"蜂","09";"鱼虾","10";"藏药","11";"茶","12";"葡萄","13";"苹果","14";"猕猴桃","15";"设施农业","16";"乡村旅游","17";"商贸流通","18";"其他","19"},2,FALSE)&amp;TEXT(COUNTIF($P$5:P19,P19),"000")</f>
        <v>540423201417008</v>
      </c>
      <c r="B19" s="26" t="s">
        <v>48</v>
      </c>
      <c r="C19" s="27" t="s">
        <v>49</v>
      </c>
      <c r="D19" s="27" cm="1">
        <f t="array" ref="D19">INDEX(附件2!$D:$D,MATCH(E19,附件2!$E:$E,0))</f>
        <v>2014</v>
      </c>
      <c r="E19" s="43" t="s">
        <v>82</v>
      </c>
      <c r="F19" s="28" t="s">
        <v>693</v>
      </c>
      <c r="G19" s="29" t="s">
        <v>706</v>
      </c>
      <c r="H19" s="30" t="s">
        <v>707</v>
      </c>
      <c r="I19" s="31">
        <f t="shared" si="0"/>
        <v>50</v>
      </c>
      <c r="J19" s="31">
        <f>VLOOKUP(E19,附件2!$E$9:$I$410,5,0)/10000</f>
        <v>45</v>
      </c>
      <c r="K19" s="32">
        <f>VLOOKUP(E19,附件2!E:AF,28,0)/10000</f>
        <v>5</v>
      </c>
      <c r="L19" s="31">
        <f t="shared" si="1"/>
        <v>49.99975</v>
      </c>
      <c r="M19" s="33">
        <f>VLOOKUP(E19,附件2!$E:$BE,30,0)/10000</f>
        <v>45</v>
      </c>
      <c r="N19" s="34">
        <f>VLOOKUP(E19,附件2!$E:$BE,53,0)/10000</f>
        <v>4.99975</v>
      </c>
      <c r="O19" s="26" t="s">
        <v>642</v>
      </c>
      <c r="P19" s="26" t="s">
        <v>655</v>
      </c>
      <c r="Q19" s="26" t="s">
        <v>644</v>
      </c>
      <c r="R19" s="26" t="s">
        <v>650</v>
      </c>
      <c r="S19" s="26" t="s">
        <v>51</v>
      </c>
      <c r="T19" s="26" t="s">
        <v>656</v>
      </c>
      <c r="U19" s="35" t="s">
        <v>657</v>
      </c>
      <c r="V19" s="37" t="s">
        <v>708</v>
      </c>
      <c r="W19" s="26" t="s">
        <v>51</v>
      </c>
      <c r="X19" s="40">
        <v>2025.08</v>
      </c>
      <c r="Y19" s="35" t="s">
        <v>709</v>
      </c>
      <c r="Z19" s="35" t="s">
        <v>710</v>
      </c>
      <c r="AA19" s="35" t="s">
        <v>711</v>
      </c>
      <c r="AB19" s="38">
        <v>0</v>
      </c>
      <c r="AC19" s="35" t="s">
        <v>646</v>
      </c>
      <c r="AD19" s="35" t="str">
        <f>VLOOKUP(E:E,'附件5-1'!D:P,8,FALSE)</f>
        <v>珠村股份经济合作社</v>
      </c>
      <c r="AE19" s="35" t="s">
        <v>692</v>
      </c>
      <c r="AF19" s="180"/>
      <c r="AG19" s="177">
        <f t="shared" si="2"/>
        <v>2014</v>
      </c>
      <c r="AH19" s="177" t="str">
        <f t="shared" si="3"/>
        <v>540423201417008</v>
      </c>
    </row>
    <row r="20" ht="19.9" customHeight="1" spans="1:34">
      <c r="A20" s="25" t="str">
        <f>540423&amp;D20&amp;VLOOKUP(P20,{"青稞","01";"小麦","02";"饲料","03";"牦牛","04";"乳","05";"羊","06";"猪","07";"鸡","08";"蜂","09";"鱼虾","10";"藏药","11";"茶","12";"葡萄","13";"苹果","14";"猕猴桃","15";"设施农业","16";"乡村旅游","17";"商贸流通","18";"其他","19"},2,FALSE)&amp;TEXT(COUNTIF($P$5:P20,P20),"000")</f>
        <v>540423201413001</v>
      </c>
      <c r="B20" s="26" t="s">
        <v>48</v>
      </c>
      <c r="C20" s="27" t="s">
        <v>49</v>
      </c>
      <c r="D20" s="27" cm="1">
        <f t="array" ref="D20">INDEX(附件2!$D:$D,MATCH(E20,附件2!$E:$E,0))</f>
        <v>2014</v>
      </c>
      <c r="E20" s="45" t="s">
        <v>93</v>
      </c>
      <c r="F20" s="28" t="s">
        <v>673</v>
      </c>
      <c r="G20" s="29" t="s">
        <v>712</v>
      </c>
      <c r="H20" s="30" t="s">
        <v>713</v>
      </c>
      <c r="I20" s="31">
        <f t="shared" si="0"/>
        <v>27</v>
      </c>
      <c r="J20" s="31">
        <f>VLOOKUP(E20,附件2!$E$9:$I$410,5,0)/10000</f>
        <v>23</v>
      </c>
      <c r="K20" s="32">
        <f>VLOOKUP(E20,附件2!E:AF,28,0)/10000</f>
        <v>4</v>
      </c>
      <c r="L20" s="31">
        <f t="shared" si="1"/>
        <v>27</v>
      </c>
      <c r="M20" s="33">
        <f>VLOOKUP(E20,附件2!$E:$BE,30,0)/10000</f>
        <v>23</v>
      </c>
      <c r="N20" s="34">
        <f>VLOOKUP(E20,附件2!$E:$BE,53,0)/10000</f>
        <v>4</v>
      </c>
      <c r="O20" s="26" t="s">
        <v>642</v>
      </c>
      <c r="P20" s="26" t="s">
        <v>714</v>
      </c>
      <c r="Q20" s="26" t="s">
        <v>650</v>
      </c>
      <c r="R20" s="26" t="s">
        <v>650</v>
      </c>
      <c r="S20" s="26" t="s">
        <v>52</v>
      </c>
      <c r="T20" s="26" t="s">
        <v>645</v>
      </c>
      <c r="U20" s="26" t="s">
        <v>645</v>
      </c>
      <c r="V20" s="26" t="s">
        <v>645</v>
      </c>
      <c r="W20" s="26" t="s">
        <v>645</v>
      </c>
      <c r="X20" s="26" t="s">
        <v>645</v>
      </c>
      <c r="Y20" s="26" t="s">
        <v>645</v>
      </c>
      <c r="Z20" s="26" t="s">
        <v>645</v>
      </c>
      <c r="AA20" s="26" t="s">
        <v>645</v>
      </c>
      <c r="AB20" s="38">
        <v>0</v>
      </c>
      <c r="AC20" s="35" t="s">
        <v>646</v>
      </c>
      <c r="AD20" s="35" t="str">
        <f>VLOOKUP(E:E,'附件5-1'!D:P,8,FALSE)</f>
        <v>帮辛村股份经济合作社</v>
      </c>
      <c r="AE20" s="35" t="s">
        <v>651</v>
      </c>
      <c r="AF20" s="180"/>
      <c r="AG20" s="177">
        <f t="shared" si="2"/>
        <v>2014</v>
      </c>
      <c r="AH20" s="177" t="str">
        <f t="shared" si="3"/>
        <v>540423201413001</v>
      </c>
    </row>
    <row r="21" ht="19.9" customHeight="1" spans="1:34">
      <c r="A21" s="25" t="str">
        <f>540423&amp;D21&amp;VLOOKUP(P21,{"青稞","01";"小麦","02";"饲料","03";"牦牛","04";"乳","05";"羊","06";"猪","07";"鸡","08";"蜂","09";"鱼虾","10";"藏药","11";"茶","12";"葡萄","13";"苹果","14";"猕猴桃","15";"设施农业","16";"乡村旅游","17";"商贸流通","18";"其他","19"},2,FALSE)&amp;TEXT(COUNTIF($P$5:P21,P21),"000")</f>
        <v>540423201406001</v>
      </c>
      <c r="B21" s="26" t="s">
        <v>48</v>
      </c>
      <c r="C21" s="27" t="s">
        <v>49</v>
      </c>
      <c r="D21" s="27" cm="1">
        <f t="array" ref="D21">INDEX(附件2!$D:$D,MATCH(E21,附件2!$E:$E,0))</f>
        <v>2014</v>
      </c>
      <c r="E21" s="46" t="s">
        <v>97</v>
      </c>
      <c r="F21" s="28" t="s">
        <v>652</v>
      </c>
      <c r="G21" s="29" t="s">
        <v>715</v>
      </c>
      <c r="H21" s="30" t="s">
        <v>716</v>
      </c>
      <c r="I21" s="31">
        <f t="shared" si="0"/>
        <v>40</v>
      </c>
      <c r="J21" s="31">
        <f>VLOOKUP(E21,附件2!$E$9:$I$410,5,0)/10000</f>
        <v>38</v>
      </c>
      <c r="K21" s="32">
        <f>VLOOKUP(E21,附件2!E:AF,28,0)/10000</f>
        <v>2</v>
      </c>
      <c r="L21" s="31">
        <f t="shared" si="1"/>
        <v>40</v>
      </c>
      <c r="M21" s="33">
        <f>VLOOKUP(E21,附件2!$E:$BE,30,0)/10000</f>
        <v>38</v>
      </c>
      <c r="N21" s="34">
        <f>VLOOKUP(E21,附件2!$E:$BE,53,0)/10000</f>
        <v>2</v>
      </c>
      <c r="O21" s="26" t="s">
        <v>642</v>
      </c>
      <c r="P21" s="26" t="s">
        <v>717</v>
      </c>
      <c r="Q21" s="26" t="s">
        <v>650</v>
      </c>
      <c r="R21" s="26" t="s">
        <v>650</v>
      </c>
      <c r="S21" s="26" t="s">
        <v>51</v>
      </c>
      <c r="T21" s="26" t="s">
        <v>656</v>
      </c>
      <c r="U21" s="35" t="s">
        <v>682</v>
      </c>
      <c r="V21" s="35" t="s">
        <v>718</v>
      </c>
      <c r="W21" s="26" t="s">
        <v>51</v>
      </c>
      <c r="X21" s="26">
        <v>2025.04</v>
      </c>
      <c r="Y21" s="26" t="s">
        <v>719</v>
      </c>
      <c r="Z21" s="26" t="s">
        <v>720</v>
      </c>
      <c r="AA21" s="26"/>
      <c r="AB21" s="38">
        <v>0</v>
      </c>
      <c r="AC21" s="35" t="s">
        <v>646</v>
      </c>
      <c r="AD21" s="35" t="str">
        <f>VLOOKUP(E:E,'附件5-1'!D:P,8,FALSE)</f>
        <v>易贡白村股份经济合作社</v>
      </c>
      <c r="AE21" s="35"/>
      <c r="AF21" s="180"/>
      <c r="AG21" s="177">
        <f t="shared" si="2"/>
        <v>2014</v>
      </c>
      <c r="AH21" s="177" t="str">
        <f t="shared" si="3"/>
        <v>540423201406001</v>
      </c>
    </row>
    <row r="22" ht="19.9" customHeight="1" spans="1:34">
      <c r="A22" s="25" t="str">
        <f>540423&amp;D22&amp;VLOOKUP(P22,{"青稞","01";"小麦","02";"饲料","03";"牦牛","04";"乳","05";"羊","06";"猪","07";"鸡","08";"蜂","09";"鱼虾","10";"藏药","11";"茶","12";"葡萄","13";"苹果","14";"猕猴桃","15";"设施农业","16";"乡村旅游","17";"商贸流通","18";"其他","19"},2,FALSE)&amp;TEXT(COUNTIF($P$5:P22,P22),"000")</f>
        <v>540423201417009</v>
      </c>
      <c r="B22" s="26" t="s">
        <v>48</v>
      </c>
      <c r="C22" s="27" t="s">
        <v>49</v>
      </c>
      <c r="D22" s="27" cm="1">
        <f t="array" ref="D22">INDEX(附件2!$D:$D,MATCH(E22,附件2!$E:$E,0))</f>
        <v>2014</v>
      </c>
      <c r="E22" s="29" t="s">
        <v>81</v>
      </c>
      <c r="F22" s="28" t="s">
        <v>669</v>
      </c>
      <c r="G22" s="29" t="s">
        <v>721</v>
      </c>
      <c r="H22" s="30" t="s">
        <v>703</v>
      </c>
      <c r="I22" s="31">
        <f t="shared" si="0"/>
        <v>50</v>
      </c>
      <c r="J22" s="31">
        <f>VLOOKUP(E22,附件2!$E$9:$I$410,5,0)/10000</f>
        <v>45</v>
      </c>
      <c r="K22" s="32">
        <f>VLOOKUP(E22,附件2!E:AF,28,0)/10000</f>
        <v>5</v>
      </c>
      <c r="L22" s="31">
        <f t="shared" si="1"/>
        <v>50</v>
      </c>
      <c r="M22" s="33">
        <f>VLOOKUP(E22,附件2!$E:$BE,30,0)/10000</f>
        <v>45</v>
      </c>
      <c r="N22" s="34">
        <f>VLOOKUP(E22,附件2!$E:$BE,53,0)/10000</f>
        <v>5</v>
      </c>
      <c r="O22" s="26" t="s">
        <v>642</v>
      </c>
      <c r="P22" s="26" t="s">
        <v>655</v>
      </c>
      <c r="Q22" s="26" t="s">
        <v>644</v>
      </c>
      <c r="R22" s="26" t="s">
        <v>687</v>
      </c>
      <c r="S22" s="26" t="s">
        <v>51</v>
      </c>
      <c r="T22" s="26" t="s">
        <v>656</v>
      </c>
      <c r="U22" s="35" t="s">
        <v>682</v>
      </c>
      <c r="V22" s="37" t="s">
        <v>722</v>
      </c>
      <c r="W22" s="26" t="s">
        <v>51</v>
      </c>
      <c r="X22" s="40">
        <v>2021.11</v>
      </c>
      <c r="Y22" s="35" t="s">
        <v>719</v>
      </c>
      <c r="Z22" s="35" t="s">
        <v>723</v>
      </c>
      <c r="AA22" s="35" t="s">
        <v>724</v>
      </c>
      <c r="AB22" s="38">
        <v>0</v>
      </c>
      <c r="AC22" s="35" t="s">
        <v>646</v>
      </c>
      <c r="AD22" s="35" t="str">
        <f>VLOOKUP(E:E,'附件5-1'!D:P,8,FALSE)</f>
        <v>巴日村股份经济合作社</v>
      </c>
      <c r="AE22" s="35"/>
      <c r="AF22" s="180"/>
      <c r="AG22" s="177">
        <f t="shared" si="2"/>
        <v>2014</v>
      </c>
      <c r="AH22" s="177" t="str">
        <f t="shared" si="3"/>
        <v>540423201417009</v>
      </c>
    </row>
    <row r="23" ht="19.9" customHeight="1" spans="1:34">
      <c r="A23" s="25" t="str">
        <f>540423&amp;D23&amp;VLOOKUP(P23,{"青稞","01";"小麦","02";"饲料","03";"牦牛","04";"乳","05";"羊","06";"猪","07";"鸡","08";"蜂","09";"鱼虾","10";"藏药","11";"茶","12";"葡萄","13";"苹果","14";"猕猴桃","15";"设施农业","16";"乡村旅游","17";"商贸流通","18";"其他","19"},2,FALSE)&amp;TEXT(COUNTIF($P$5:P23,P23),"000")</f>
        <v>540423201407001</v>
      </c>
      <c r="B23" s="26" t="s">
        <v>48</v>
      </c>
      <c r="C23" s="27" t="s">
        <v>49</v>
      </c>
      <c r="D23" s="27" cm="1">
        <f t="array" ref="D23">INDEX(附件2!$D:$D,MATCH(E23,附件2!$E:$E,0))</f>
        <v>2014</v>
      </c>
      <c r="E23" s="43" t="s">
        <v>90</v>
      </c>
      <c r="F23" s="28" t="s">
        <v>673</v>
      </c>
      <c r="G23" s="29" t="s">
        <v>712</v>
      </c>
      <c r="H23" s="30" t="s">
        <v>725</v>
      </c>
      <c r="I23" s="31">
        <f t="shared" si="0"/>
        <v>43</v>
      </c>
      <c r="J23" s="31">
        <f>VLOOKUP(E23,附件2!$E$9:$I$410,5,0)/10000</f>
        <v>41</v>
      </c>
      <c r="K23" s="32">
        <f>VLOOKUP(E23,附件2!E:AF,28,0)/10000</f>
        <v>2</v>
      </c>
      <c r="L23" s="31">
        <f t="shared" si="1"/>
        <v>39.975</v>
      </c>
      <c r="M23" s="33">
        <f>VLOOKUP(E23,附件2!$E:$BE,30,0)/10000</f>
        <v>39.975</v>
      </c>
      <c r="N23" s="34">
        <f>VLOOKUP(E23,附件2!$E:$BE,53,0)/10000</f>
        <v>0</v>
      </c>
      <c r="O23" s="26" t="s">
        <v>642</v>
      </c>
      <c r="P23" s="26" t="s">
        <v>726</v>
      </c>
      <c r="Q23" s="26" t="s">
        <v>644</v>
      </c>
      <c r="R23" s="26" t="s">
        <v>650</v>
      </c>
      <c r="S23" s="26" t="s">
        <v>52</v>
      </c>
      <c r="T23" s="26" t="s">
        <v>645</v>
      </c>
      <c r="U23" s="26" t="s">
        <v>645</v>
      </c>
      <c r="V23" s="26" t="s">
        <v>645</v>
      </c>
      <c r="W23" s="26" t="s">
        <v>645</v>
      </c>
      <c r="X23" s="26" t="s">
        <v>645</v>
      </c>
      <c r="Y23" s="26" t="s">
        <v>645</v>
      </c>
      <c r="Z23" s="26" t="s">
        <v>645</v>
      </c>
      <c r="AA23" s="26" t="s">
        <v>645</v>
      </c>
      <c r="AB23" s="38">
        <v>0</v>
      </c>
      <c r="AC23" s="35" t="s">
        <v>646</v>
      </c>
      <c r="AD23" s="35" t="str">
        <f>VLOOKUP(E:E,'附件5-1'!D:P,8,FALSE)</f>
        <v>帮辛村股份经济合作社</v>
      </c>
      <c r="AE23" s="35" t="s">
        <v>651</v>
      </c>
      <c r="AF23" s="180"/>
      <c r="AG23" s="177">
        <f t="shared" si="2"/>
        <v>2014</v>
      </c>
      <c r="AH23" s="177" t="str">
        <f t="shared" si="3"/>
        <v>540423201407001</v>
      </c>
    </row>
    <row r="24" ht="19.9" customHeight="1" spans="1:34">
      <c r="A24" s="25" t="str">
        <f>540423&amp;D24&amp;VLOOKUP(P24,{"青稞","01";"小麦","02";"饲料","03";"牦牛","04";"乳","05";"羊","06";"猪","07";"鸡","08";"蜂","09";"鱼虾","10";"藏药","11";"茶","12";"葡萄","13";"苹果","14";"猕猴桃","15";"设施农业","16";"乡村旅游","17";"商贸流通","18";"其他","19"},2,FALSE)&amp;TEXT(COUNTIF($P$5:P24,P24),"000")</f>
        <v>540423201419005</v>
      </c>
      <c r="B24" s="26" t="s">
        <v>48</v>
      </c>
      <c r="C24" s="27" t="s">
        <v>49</v>
      </c>
      <c r="D24" s="27" cm="1">
        <f t="array" ref="D24">INDEX(附件2!$D:$D,MATCH(E24,附件2!$E:$E,0))</f>
        <v>2014</v>
      </c>
      <c r="E24" s="29" t="s">
        <v>92</v>
      </c>
      <c r="F24" s="28" t="s">
        <v>669</v>
      </c>
      <c r="G24" s="29" t="s">
        <v>699</v>
      </c>
      <c r="H24" s="30" t="s">
        <v>727</v>
      </c>
      <c r="I24" s="31">
        <f t="shared" si="0"/>
        <v>27</v>
      </c>
      <c r="J24" s="31">
        <f>VLOOKUP(E24,附件2!$E$9:$I$410,5,0)/10000</f>
        <v>25</v>
      </c>
      <c r="K24" s="32">
        <f>VLOOKUP(E24,附件2!E:AF,28,0)/10000</f>
        <v>2</v>
      </c>
      <c r="L24" s="31">
        <f t="shared" si="1"/>
        <v>25</v>
      </c>
      <c r="M24" s="33">
        <f>VLOOKUP(E24,附件2!$E:$BE,30,0)/10000</f>
        <v>25</v>
      </c>
      <c r="N24" s="34">
        <f>VLOOKUP(E24,附件2!$E:$BE,53,0)/10000</f>
        <v>0</v>
      </c>
      <c r="O24" s="26" t="s">
        <v>642</v>
      </c>
      <c r="P24" s="26" t="s">
        <v>643</v>
      </c>
      <c r="Q24" s="26" t="s">
        <v>644</v>
      </c>
      <c r="R24" s="26" t="s">
        <v>650</v>
      </c>
      <c r="S24" s="26" t="s">
        <v>52</v>
      </c>
      <c r="T24" s="26" t="s">
        <v>645</v>
      </c>
      <c r="U24" s="26" t="s">
        <v>645</v>
      </c>
      <c r="V24" s="26" t="s">
        <v>645</v>
      </c>
      <c r="W24" s="26" t="s">
        <v>645</v>
      </c>
      <c r="X24" s="26" t="s">
        <v>645</v>
      </c>
      <c r="Y24" s="26" t="s">
        <v>645</v>
      </c>
      <c r="Z24" s="26" t="s">
        <v>645</v>
      </c>
      <c r="AA24" s="26" t="s">
        <v>645</v>
      </c>
      <c r="AB24" s="38">
        <v>0</v>
      </c>
      <c r="AC24" s="35" t="s">
        <v>646</v>
      </c>
      <c r="AD24" s="35" t="str">
        <f>VLOOKUP(E:E,'附件5-1'!D:P,8,FALSE)</f>
        <v>墨脱村股份经济合作社</v>
      </c>
      <c r="AE24" s="35"/>
      <c r="AF24" s="180"/>
      <c r="AG24" s="177">
        <f t="shared" si="2"/>
        <v>2014</v>
      </c>
      <c r="AH24" s="177" t="str">
        <f t="shared" si="3"/>
        <v>540423201419005</v>
      </c>
    </row>
    <row r="25" ht="19.9" customHeight="1" spans="1:34">
      <c r="A25" s="25" t="str">
        <f>540423&amp;D25&amp;VLOOKUP(P25,{"青稞","01";"小麦","02";"饲料","03";"牦牛","04";"乳","05";"羊","06";"猪","07";"鸡","08";"蜂","09";"鱼虾","10";"藏药","11";"茶","12";"葡萄","13";"苹果","14";"猕猴桃","15";"设施农业","16";"乡村旅游","17";"商贸流通","18";"其他","19"},2,FALSE)&amp;TEXT(COUNTIF($P$5:P25,P25),"000")</f>
        <v>540423201419006</v>
      </c>
      <c r="B25" s="26" t="s">
        <v>48</v>
      </c>
      <c r="C25" s="27" t="s">
        <v>49</v>
      </c>
      <c r="D25" s="27" cm="1">
        <f t="array" ref="D25">INDEX(附件2!$D:$D,MATCH(E25,附件2!$E:$E,0))</f>
        <v>2014</v>
      </c>
      <c r="E25" s="29" t="s">
        <v>88</v>
      </c>
      <c r="F25" s="28" t="s">
        <v>728</v>
      </c>
      <c r="G25" s="29" t="s">
        <v>729</v>
      </c>
      <c r="H25" s="30" t="s">
        <v>730</v>
      </c>
      <c r="I25" s="31">
        <f t="shared" si="0"/>
        <v>47</v>
      </c>
      <c r="J25" s="31">
        <f>VLOOKUP(E25,附件2!$E$9:$I$410,5,0)/10000</f>
        <v>45</v>
      </c>
      <c r="K25" s="32">
        <f>VLOOKUP(E25,附件2!E:AF,28,0)/10000</f>
        <v>2</v>
      </c>
      <c r="L25" s="31">
        <f t="shared" si="1"/>
        <v>45</v>
      </c>
      <c r="M25" s="33">
        <f>VLOOKUP(E25,附件2!$E:$BE,30,0)/10000</f>
        <v>45</v>
      </c>
      <c r="N25" s="34">
        <f>VLOOKUP(E25,附件2!$E:$BE,53,0)/10000</f>
        <v>0</v>
      </c>
      <c r="O25" s="26" t="s">
        <v>642</v>
      </c>
      <c r="P25" s="26" t="s">
        <v>643</v>
      </c>
      <c r="Q25" s="26" t="s">
        <v>644</v>
      </c>
      <c r="R25" s="26" t="s">
        <v>650</v>
      </c>
      <c r="S25" s="26" t="s">
        <v>52</v>
      </c>
      <c r="T25" s="26" t="s">
        <v>645</v>
      </c>
      <c r="U25" s="26" t="s">
        <v>645</v>
      </c>
      <c r="V25" s="26" t="s">
        <v>645</v>
      </c>
      <c r="W25" s="26" t="s">
        <v>645</v>
      </c>
      <c r="X25" s="26" t="s">
        <v>645</v>
      </c>
      <c r="Y25" s="26" t="s">
        <v>645</v>
      </c>
      <c r="Z25" s="26" t="s">
        <v>645</v>
      </c>
      <c r="AA25" s="26" t="s">
        <v>645</v>
      </c>
      <c r="AB25" s="38">
        <v>0</v>
      </c>
      <c r="AC25" s="35" t="s">
        <v>646</v>
      </c>
      <c r="AD25" s="35" t="str">
        <f>VLOOKUP(E:E,'附件5-1'!D:P,8,FALSE)</f>
        <v>玛迪村股份经济合作社
米日村股份经济合作社
巴登村股份经济合作社</v>
      </c>
      <c r="AE25" s="35" t="s">
        <v>692</v>
      </c>
      <c r="AF25" s="180"/>
      <c r="AG25" s="177">
        <f t="shared" si="2"/>
        <v>2014</v>
      </c>
      <c r="AH25" s="177" t="str">
        <f t="shared" si="3"/>
        <v>540423201419006</v>
      </c>
    </row>
    <row r="26" ht="19.9" customHeight="1" spans="1:34">
      <c r="A26" s="25" t="str">
        <f>540423&amp;D26&amp;VLOOKUP(P26,{"青稞","01";"小麦","02";"饲料","03";"牦牛","04";"乳","05";"羊","06";"猪","07";"鸡","08";"蜂","09";"鱼虾","10";"藏药","11";"茶","12";"葡萄","13";"苹果","14";"猕猴桃","15";"设施农业","16";"乡村旅游","17";"商贸流通","18";"其他","19"},2,FALSE)&amp;TEXT(COUNTIF($P$5:P26,P26),"000")</f>
        <v>540423201419007</v>
      </c>
      <c r="B26" s="26" t="s">
        <v>48</v>
      </c>
      <c r="C26" s="27" t="s">
        <v>49</v>
      </c>
      <c r="D26" s="27" cm="1">
        <f t="array" ref="D26">INDEX(附件2!$D:$D,MATCH(E26,附件2!$E:$E,0))</f>
        <v>2014</v>
      </c>
      <c r="E26" s="29" t="s">
        <v>94</v>
      </c>
      <c r="F26" s="28" t="s">
        <v>689</v>
      </c>
      <c r="G26" s="29" t="s">
        <v>731</v>
      </c>
      <c r="H26" s="30" t="s">
        <v>732</v>
      </c>
      <c r="I26" s="31">
        <f t="shared" si="0"/>
        <v>12</v>
      </c>
      <c r="J26" s="31">
        <f>VLOOKUP(E26,附件2!$E$9:$I$410,5,0)/10000</f>
        <v>10</v>
      </c>
      <c r="K26" s="32">
        <f>VLOOKUP(E26,附件2!E:AF,28,0)/10000</f>
        <v>2</v>
      </c>
      <c r="L26" s="31">
        <f t="shared" si="1"/>
        <v>10</v>
      </c>
      <c r="M26" s="33">
        <f>VLOOKUP(E26,附件2!$E:$BE,30,0)/10000</f>
        <v>10</v>
      </c>
      <c r="N26" s="34">
        <f>VLOOKUP(E26,附件2!$E:$BE,53,0)/10000</f>
        <v>0</v>
      </c>
      <c r="O26" s="26" t="s">
        <v>642</v>
      </c>
      <c r="P26" s="26" t="s">
        <v>643</v>
      </c>
      <c r="Q26" s="26" t="s">
        <v>644</v>
      </c>
      <c r="R26" s="26" t="s">
        <v>650</v>
      </c>
      <c r="S26" s="26" t="s">
        <v>52</v>
      </c>
      <c r="T26" s="26" t="s">
        <v>645</v>
      </c>
      <c r="U26" s="26" t="s">
        <v>645</v>
      </c>
      <c r="V26" s="26" t="s">
        <v>645</v>
      </c>
      <c r="W26" s="26" t="s">
        <v>645</v>
      </c>
      <c r="X26" s="26" t="s">
        <v>645</v>
      </c>
      <c r="Y26" s="26" t="s">
        <v>645</v>
      </c>
      <c r="Z26" s="26" t="s">
        <v>645</v>
      </c>
      <c r="AA26" s="26" t="s">
        <v>645</v>
      </c>
      <c r="AB26" s="38">
        <v>0</v>
      </c>
      <c r="AC26" s="35" t="s">
        <v>646</v>
      </c>
      <c r="AD26" s="35" t="str">
        <f>VLOOKUP(E:E,'附件5-1'!D:P,8,FALSE)</f>
        <v>格林村股份经济合作社</v>
      </c>
      <c r="AE26" s="35"/>
      <c r="AF26" s="180"/>
      <c r="AG26" s="177">
        <f t="shared" si="2"/>
        <v>2014</v>
      </c>
      <c r="AH26" s="177" t="str">
        <f t="shared" si="3"/>
        <v>540423201419007</v>
      </c>
    </row>
    <row r="27" ht="19.9" customHeight="1" spans="1:34">
      <c r="A27" s="25" t="str">
        <f>540423&amp;D27&amp;VLOOKUP(P27,{"青稞","01";"小麦","02";"饲料","03";"牦牛","04";"乳","05";"羊","06";"猪","07";"鸡","08";"蜂","09";"鱼虾","10";"藏药","11";"茶","12";"葡萄","13";"苹果","14";"猕猴桃","15";"设施农业","16";"乡村旅游","17";"商贸流通","18";"其他","19"},2,FALSE)&amp;TEXT(COUNTIF($P$5:P27,P27),"000")</f>
        <v>540423201417010</v>
      </c>
      <c r="B27" s="26" t="s">
        <v>48</v>
      </c>
      <c r="C27" s="27" t="s">
        <v>49</v>
      </c>
      <c r="D27" s="27" cm="1">
        <f t="array" ref="D27">INDEX(附件2!$D:$D,MATCH(E27,附件2!$E:$E,0))</f>
        <v>2014</v>
      </c>
      <c r="E27" s="29" t="s">
        <v>76</v>
      </c>
      <c r="F27" s="28" t="s">
        <v>733</v>
      </c>
      <c r="G27" s="29" t="s">
        <v>734</v>
      </c>
      <c r="H27" s="30" t="s">
        <v>735</v>
      </c>
      <c r="I27" s="31">
        <f t="shared" si="0"/>
        <v>357</v>
      </c>
      <c r="J27" s="31">
        <f>VLOOKUP(E27,附件2!$E$9:$I$410,5,0)/10000</f>
        <v>300</v>
      </c>
      <c r="K27" s="32">
        <f>VLOOKUP(E27,附件2!E:AF,28,0)/10000</f>
        <v>57</v>
      </c>
      <c r="L27" s="31">
        <f t="shared" si="1"/>
        <v>322.5005</v>
      </c>
      <c r="M27" s="33">
        <f>VLOOKUP(E27,附件2!$E:$BE,30,0)/10000</f>
        <v>300</v>
      </c>
      <c r="N27" s="34">
        <f>VLOOKUP(E27,附件2!$E:$BE,53,0)/10000</f>
        <v>22.5005</v>
      </c>
      <c r="O27" s="26" t="s">
        <v>642</v>
      </c>
      <c r="P27" s="26" t="s">
        <v>655</v>
      </c>
      <c r="Q27" s="26" t="s">
        <v>644</v>
      </c>
      <c r="R27" s="26" t="s">
        <v>644</v>
      </c>
      <c r="S27" s="26"/>
      <c r="T27" s="26"/>
      <c r="U27" s="35"/>
      <c r="V27" s="35"/>
      <c r="W27" s="26"/>
      <c r="X27" s="26"/>
      <c r="Y27" s="26"/>
      <c r="Z27" s="26"/>
      <c r="AA27" s="26"/>
      <c r="AB27" s="38">
        <v>0</v>
      </c>
      <c r="AC27" s="35" t="s">
        <v>646</v>
      </c>
      <c r="AD27" s="35" t="str">
        <f>VLOOKUP(E:E,'附件5-1'!D:P,8,FALSE)</f>
        <v>背崩村股份经济合作社
亚东村股份经济合作社
那尔东村股份经济合作社
巴登则村股份经济合作社
文郎村股份经济合作社
布龙村股份经济合作社
贡日村股份经济合作社</v>
      </c>
      <c r="AE27" s="37" t="s">
        <v>736</v>
      </c>
      <c r="AF27" s="180"/>
      <c r="AG27" s="177">
        <f t="shared" si="2"/>
        <v>2014</v>
      </c>
      <c r="AH27" s="177" t="str">
        <f t="shared" si="3"/>
        <v>540423201417010</v>
      </c>
    </row>
    <row r="28" ht="19.9" customHeight="1" spans="1:34">
      <c r="A28" s="25" t="str">
        <f>540423&amp;D28&amp;VLOOKUP(P28,{"青稞","01";"小麦","02";"饲料","03";"牦牛","04";"乳","05";"羊","06";"猪","07";"鸡","08";"蜂","09";"鱼虾","10";"藏药","11";"茶","12";"葡萄","13";"苹果","14";"猕猴桃","15";"设施农业","16";"乡村旅游","17";"商贸流通","18";"其他","19"},2,FALSE)&amp;TEXT(COUNTIF($P$5:P28,P28),"000")</f>
        <v>540423201518001</v>
      </c>
      <c r="B28" s="26" t="s">
        <v>48</v>
      </c>
      <c r="C28" s="27" t="s">
        <v>49</v>
      </c>
      <c r="D28" s="27" cm="1">
        <f t="array" ref="D28">INDEX(附件2!$D:$D,MATCH(E28,附件2!$E:$E,0))</f>
        <v>2015</v>
      </c>
      <c r="E28" s="43" t="s">
        <v>114</v>
      </c>
      <c r="F28" s="28" t="s">
        <v>737</v>
      </c>
      <c r="G28" s="29" t="s">
        <v>738</v>
      </c>
      <c r="H28" s="30" t="s">
        <v>739</v>
      </c>
      <c r="I28" s="31">
        <f t="shared" si="0"/>
        <v>1499.84</v>
      </c>
      <c r="J28" s="31">
        <f>VLOOKUP(E28,附件2!$E$9:$I$410,5,0)/10000</f>
        <v>1000</v>
      </c>
      <c r="K28" s="32">
        <f>VLOOKUP(E28,附件2!E:AF,28,0)/10000</f>
        <v>499.84</v>
      </c>
      <c r="L28" s="31">
        <f t="shared" si="1"/>
        <v>1442.015866</v>
      </c>
      <c r="M28" s="33">
        <f>VLOOKUP(E28,附件2!$E:$BE,30,0)/10000</f>
        <v>1000</v>
      </c>
      <c r="N28" s="34">
        <f>VLOOKUP(E28,附件2!$E:$BE,53,0)/10000</f>
        <v>442.015866</v>
      </c>
      <c r="O28" s="26" t="s">
        <v>642</v>
      </c>
      <c r="P28" s="26" t="s">
        <v>740</v>
      </c>
      <c r="Q28" s="26" t="s">
        <v>644</v>
      </c>
      <c r="R28" s="26" t="s">
        <v>644</v>
      </c>
      <c r="S28" s="26" t="s">
        <v>51</v>
      </c>
      <c r="T28" s="26" t="s">
        <v>656</v>
      </c>
      <c r="U28" s="35" t="s">
        <v>682</v>
      </c>
      <c r="V28" s="35" t="s">
        <v>718</v>
      </c>
      <c r="W28" s="26" t="s">
        <v>51</v>
      </c>
      <c r="X28" s="26">
        <v>2023.07</v>
      </c>
      <c r="Y28" s="26" t="s">
        <v>741</v>
      </c>
      <c r="Z28" s="26" t="s">
        <v>742</v>
      </c>
      <c r="AA28" s="26"/>
      <c r="AB28" s="38">
        <v>0</v>
      </c>
      <c r="AC28" s="35" t="s">
        <v>646</v>
      </c>
      <c r="AD28" s="35" t="str">
        <f>VLOOKUP(E:E,'附件5-1'!D:P,8,FALSE)</f>
        <v>墨脱县城乡振兴产业有限公司</v>
      </c>
      <c r="AE28" s="35"/>
      <c r="AF28" s="180"/>
      <c r="AG28" s="177">
        <f t="shared" si="2"/>
        <v>2015</v>
      </c>
      <c r="AH28" s="177" t="str">
        <f t="shared" si="3"/>
        <v>540423201518001</v>
      </c>
    </row>
    <row r="29" ht="19.9" customHeight="1" spans="1:34">
      <c r="A29" s="25" t="str">
        <f>540423&amp;D29&amp;VLOOKUP(P29,{"青稞","01";"小麦","02";"饲料","03";"牦牛","04";"乳","05";"羊","06";"猪","07";"鸡","08";"蜂","09";"鱼虾","10";"藏药","11";"茶","12";"葡萄","13";"苹果","14";"猕猴桃","15";"设施农业","16";"乡村旅游","17";"商贸流通","18";"其他","19"},2,FALSE)&amp;TEXT(COUNTIF($P$5:P29,P29),"000")</f>
        <v>540423201516004</v>
      </c>
      <c r="B29" s="26" t="s">
        <v>48</v>
      </c>
      <c r="C29" s="27" t="s">
        <v>49</v>
      </c>
      <c r="D29" s="27" cm="1">
        <f t="array" ref="D29">INDEX(附件2!$D:$D,MATCH(E29,附件2!$E:$E,0))</f>
        <v>2015</v>
      </c>
      <c r="E29" s="43" t="s">
        <v>115</v>
      </c>
      <c r="F29" s="28" t="s">
        <v>669</v>
      </c>
      <c r="G29" s="29" t="s">
        <v>685</v>
      </c>
      <c r="H29" s="30" t="s">
        <v>743</v>
      </c>
      <c r="I29" s="31">
        <f t="shared" si="0"/>
        <v>285</v>
      </c>
      <c r="J29" s="31">
        <f>VLOOKUP(E29,附件2!$E$9:$I$410,5,0)/10000</f>
        <v>190</v>
      </c>
      <c r="K29" s="32">
        <f>VLOOKUP(E29,附件2!E:AF,28,0)/10000</f>
        <v>95</v>
      </c>
      <c r="L29" s="31">
        <f t="shared" si="1"/>
        <v>285</v>
      </c>
      <c r="M29" s="33">
        <f>VLOOKUP(E29,附件2!$E:$BE,30,0)/10000</f>
        <v>190</v>
      </c>
      <c r="N29" s="34">
        <f>VLOOKUP(E29,附件2!$E:$BE,53,0)/10000</f>
        <v>95</v>
      </c>
      <c r="O29" s="26" t="s">
        <v>642</v>
      </c>
      <c r="P29" s="26" t="s">
        <v>672</v>
      </c>
      <c r="Q29" s="26" t="s">
        <v>644</v>
      </c>
      <c r="R29" s="26" t="s">
        <v>644</v>
      </c>
      <c r="S29" s="26" t="s">
        <v>51</v>
      </c>
      <c r="T29" s="26" t="s">
        <v>656</v>
      </c>
      <c r="U29" s="35" t="s">
        <v>682</v>
      </c>
      <c r="V29" s="37" t="s">
        <v>744</v>
      </c>
      <c r="W29" s="26" t="s">
        <v>51</v>
      </c>
      <c r="X29" s="40">
        <v>2024.1</v>
      </c>
      <c r="Y29" s="35" t="s">
        <v>719</v>
      </c>
      <c r="Z29" s="35" t="s">
        <v>745</v>
      </c>
      <c r="AA29" s="35" t="s">
        <v>746</v>
      </c>
      <c r="AB29" s="38">
        <v>0</v>
      </c>
      <c r="AC29" s="35" t="s">
        <v>646</v>
      </c>
      <c r="AD29" s="35" t="str">
        <f>VLOOKUP(E:E,'附件5-1'!D:P,8,FALSE)</f>
        <v>玛迪村股份经济合作社</v>
      </c>
      <c r="AE29" s="35"/>
      <c r="AF29" s="180"/>
      <c r="AG29" s="177">
        <f t="shared" si="2"/>
        <v>2015</v>
      </c>
      <c r="AH29" s="177" t="str">
        <f t="shared" si="3"/>
        <v>540423201516004</v>
      </c>
    </row>
    <row r="30" ht="19.9" customHeight="1" spans="1:34">
      <c r="A30" s="25" t="str">
        <f>540423&amp;D30&amp;VLOOKUP(P30,{"青稞","01";"小麦","02";"饲料","03";"牦牛","04";"乳","05";"羊","06";"猪","07";"鸡","08";"蜂","09";"鱼虾","10";"藏药","11";"茶","12";"葡萄","13";"苹果","14";"猕猴桃","15";"设施农业","16";"乡村旅游","17";"商贸流通","18";"其他","19"},2,FALSE)&amp;TEXT(COUNTIF($P$5:P30,P30),"000")</f>
        <v>540423201517011</v>
      </c>
      <c r="B30" s="26" t="s">
        <v>48</v>
      </c>
      <c r="C30" s="27" t="s">
        <v>49</v>
      </c>
      <c r="D30" s="27" cm="1">
        <f t="array" ref="D30">INDEX(附件2!$D:$D,MATCH(E30,附件2!$E:$E,0))</f>
        <v>2015</v>
      </c>
      <c r="E30" s="43" t="s">
        <v>108</v>
      </c>
      <c r="F30" s="28" t="s">
        <v>669</v>
      </c>
      <c r="G30" s="29" t="s">
        <v>670</v>
      </c>
      <c r="H30" s="30" t="s">
        <v>747</v>
      </c>
      <c r="I30" s="31">
        <f t="shared" si="0"/>
        <v>220</v>
      </c>
      <c r="J30" s="31">
        <f>VLOOKUP(E30,附件2!$E$9:$I$410,5,0)/10000</f>
        <v>210</v>
      </c>
      <c r="K30" s="32">
        <f>VLOOKUP(E30,附件2!E:AF,28,0)/10000</f>
        <v>10</v>
      </c>
      <c r="L30" s="31">
        <f t="shared" si="1"/>
        <v>202.828607</v>
      </c>
      <c r="M30" s="33">
        <f>VLOOKUP(E30,附件2!$E:$BE,30,0)/10000</f>
        <v>202.828607</v>
      </c>
      <c r="N30" s="34">
        <f>VLOOKUP(E30,附件2!$E:$BE,53,0)/10000</f>
        <v>0</v>
      </c>
      <c r="O30" s="26" t="s">
        <v>642</v>
      </c>
      <c r="P30" s="26" t="s">
        <v>655</v>
      </c>
      <c r="Q30" s="26" t="s">
        <v>644</v>
      </c>
      <c r="R30" s="26" t="s">
        <v>644</v>
      </c>
      <c r="S30" s="26" t="s">
        <v>51</v>
      </c>
      <c r="T30" s="26" t="s">
        <v>656</v>
      </c>
      <c r="U30" s="35" t="s">
        <v>657</v>
      </c>
      <c r="V30" s="37" t="s">
        <v>748</v>
      </c>
      <c r="W30" s="26" t="s">
        <v>51</v>
      </c>
      <c r="X30" s="40">
        <v>2025.01</v>
      </c>
      <c r="Y30" s="35" t="s">
        <v>684</v>
      </c>
      <c r="Z30" s="35" t="s">
        <v>749</v>
      </c>
      <c r="AA30" s="35" t="s">
        <v>750</v>
      </c>
      <c r="AB30" s="38">
        <v>0</v>
      </c>
      <c r="AC30" s="35" t="s">
        <v>646</v>
      </c>
      <c r="AD30" s="35" t="str">
        <f>VLOOKUP(E:E,'附件5-1'!D:P,8,FALSE)</f>
        <v>亚让村股份经济合作社</v>
      </c>
      <c r="AE30" s="35"/>
      <c r="AF30" s="180"/>
      <c r="AG30" s="177">
        <f t="shared" si="2"/>
        <v>2015</v>
      </c>
      <c r="AH30" s="177" t="str">
        <f t="shared" si="3"/>
        <v>540423201517011</v>
      </c>
    </row>
    <row r="31" ht="19.9" customHeight="1" spans="1:34">
      <c r="A31" s="25" t="str">
        <f>540423&amp;D31&amp;VLOOKUP(P31,{"青稞","01";"小麦","02";"饲料","03";"牦牛","04";"乳","05";"羊","06";"猪","07";"鸡","08";"蜂","09";"鱼虾","10";"藏药","11";"茶","12";"葡萄","13";"苹果","14";"猕猴桃","15";"设施农业","16";"乡村旅游","17";"商贸流通","18";"其他","19"},2,FALSE)&amp;TEXT(COUNTIF($P$5:P31,P31),"000")</f>
        <v>540423201519008</v>
      </c>
      <c r="B31" s="26" t="s">
        <v>48</v>
      </c>
      <c r="C31" s="27" t="s">
        <v>49</v>
      </c>
      <c r="D31" s="27" cm="1">
        <f t="array" ref="D31">INDEX(附件2!$D:$D,MATCH(E31,附件2!$E:$E,0))</f>
        <v>2015</v>
      </c>
      <c r="E31" s="43" t="s">
        <v>116</v>
      </c>
      <c r="F31" s="28" t="s">
        <v>673</v>
      </c>
      <c r="G31" s="29" t="s">
        <v>751</v>
      </c>
      <c r="H31" s="30" t="s">
        <v>752</v>
      </c>
      <c r="I31" s="31">
        <f t="shared" si="0"/>
        <v>30</v>
      </c>
      <c r="J31" s="31">
        <f>VLOOKUP(E31,附件2!$E$9:$I$410,5,0)/10000</f>
        <v>30</v>
      </c>
      <c r="K31" s="32">
        <f>VLOOKUP(E31,附件2!E:AF,28,0)/10000</f>
        <v>0</v>
      </c>
      <c r="L31" s="31">
        <f t="shared" si="1"/>
        <v>30</v>
      </c>
      <c r="M31" s="33">
        <f>VLOOKUP(E31,附件2!$E:$BE,30,0)/10000</f>
        <v>30</v>
      </c>
      <c r="N31" s="34">
        <f>VLOOKUP(E31,附件2!$E:$BE,53,0)/10000</f>
        <v>0</v>
      </c>
      <c r="O31" s="26" t="s">
        <v>642</v>
      </c>
      <c r="P31" s="26" t="s">
        <v>643</v>
      </c>
      <c r="Q31" s="26" t="s">
        <v>644</v>
      </c>
      <c r="R31" s="26" t="s">
        <v>650</v>
      </c>
      <c r="S31" s="26" t="s">
        <v>52</v>
      </c>
      <c r="T31" s="26" t="s">
        <v>645</v>
      </c>
      <c r="U31" s="26" t="s">
        <v>645</v>
      </c>
      <c r="V31" s="26" t="s">
        <v>645</v>
      </c>
      <c r="W31" s="26" t="s">
        <v>645</v>
      </c>
      <c r="X31" s="26" t="s">
        <v>645</v>
      </c>
      <c r="Y31" s="26" t="s">
        <v>645</v>
      </c>
      <c r="Z31" s="26" t="s">
        <v>645</v>
      </c>
      <c r="AA31" s="26" t="s">
        <v>645</v>
      </c>
      <c r="AB31" s="38">
        <v>0</v>
      </c>
      <c r="AC31" s="35" t="s">
        <v>646</v>
      </c>
      <c r="AD31" s="35" t="str">
        <f>VLOOKUP(E:E,'附件5-1'!D:P,8,FALSE)</f>
        <v>肯肯村股份经济合作社</v>
      </c>
      <c r="AE31" s="35" t="s">
        <v>651</v>
      </c>
      <c r="AF31" s="180"/>
      <c r="AG31" s="177">
        <f t="shared" si="2"/>
        <v>2015</v>
      </c>
      <c r="AH31" s="177" t="str">
        <f t="shared" si="3"/>
        <v>540423201519008</v>
      </c>
    </row>
    <row r="32" ht="19.9" customHeight="1" spans="1:34">
      <c r="A32" s="25" t="str">
        <f>540423&amp;D32&amp;VLOOKUP(P32,{"青稞","01";"小麦","02";"饲料","03";"牦牛","04";"乳","05";"羊","06";"猪","07";"鸡","08";"蜂","09";"鱼虾","10";"藏药","11";"茶","12";"葡萄","13";"苹果","14";"猕猴桃","15";"设施农业","16";"乡村旅游","17";"商贸流通","18";"其他","19"},2,FALSE)&amp;TEXT(COUNTIF($P$5:P32,P32),"000")</f>
        <v>540423201618002</v>
      </c>
      <c r="B32" s="26" t="s">
        <v>48</v>
      </c>
      <c r="C32" s="27" t="s">
        <v>49</v>
      </c>
      <c r="D32" s="27" cm="1">
        <f t="array" ref="D32">INDEX(附件2!$D:$D,MATCH(E32,附件2!$E:$E,0))</f>
        <v>2016</v>
      </c>
      <c r="E32" s="53" t="s">
        <v>131</v>
      </c>
      <c r="F32" s="28" t="s">
        <v>669</v>
      </c>
      <c r="G32" s="29" t="s">
        <v>699</v>
      </c>
      <c r="H32" s="30" t="s">
        <v>753</v>
      </c>
      <c r="I32" s="31">
        <f t="shared" si="0"/>
        <v>50.69</v>
      </c>
      <c r="J32" s="31">
        <f>VLOOKUP(E32,附件2!$E$9:$I$410,5,0)/10000</f>
        <v>50.69</v>
      </c>
      <c r="K32" s="32">
        <f>VLOOKUP(E32,附件2!E:AF,28,0)/10000</f>
        <v>0</v>
      </c>
      <c r="L32" s="31">
        <f t="shared" si="1"/>
        <v>50.69</v>
      </c>
      <c r="M32" s="33">
        <f>VLOOKUP(E32,附件2!$E:$BE,30,0)/10000</f>
        <v>50.69</v>
      </c>
      <c r="N32" s="34">
        <f>VLOOKUP(E32,附件2!$E:$BE,53,0)/10000</f>
        <v>0</v>
      </c>
      <c r="O32" s="26" t="s">
        <v>642</v>
      </c>
      <c r="P32" s="26" t="s">
        <v>740</v>
      </c>
      <c r="Q32" s="26" t="s">
        <v>644</v>
      </c>
      <c r="R32" s="26" t="s">
        <v>650</v>
      </c>
      <c r="S32" s="26" t="s">
        <v>52</v>
      </c>
      <c r="T32" s="26" t="s">
        <v>645</v>
      </c>
      <c r="U32" s="26" t="s">
        <v>645</v>
      </c>
      <c r="V32" s="26" t="s">
        <v>645</v>
      </c>
      <c r="W32" s="26" t="s">
        <v>645</v>
      </c>
      <c r="X32" s="26" t="s">
        <v>645</v>
      </c>
      <c r="Y32" s="26" t="s">
        <v>645</v>
      </c>
      <c r="Z32" s="26" t="s">
        <v>645</v>
      </c>
      <c r="AA32" s="26" t="s">
        <v>645</v>
      </c>
      <c r="AB32" s="38">
        <v>0</v>
      </c>
      <c r="AC32" s="35" t="s">
        <v>646</v>
      </c>
      <c r="AD32" s="35" t="str">
        <f>VLOOKUP(E:E,'附件5-1'!D:P,8,FALSE)</f>
        <v>墨脱村股份经济合作社</v>
      </c>
      <c r="AE32" s="35"/>
      <c r="AF32" s="180"/>
      <c r="AG32" s="177">
        <f t="shared" si="2"/>
        <v>2016</v>
      </c>
      <c r="AH32" s="177" t="str">
        <f t="shared" si="3"/>
        <v>540423201618002</v>
      </c>
    </row>
    <row r="33" ht="19.9" customHeight="1" spans="1:34">
      <c r="A33" s="25" t="str">
        <f>540423&amp;D33&amp;VLOOKUP(P33,{"青稞","01";"小麦","02";"饲料","03";"牦牛","04";"乳","05";"羊","06";"猪","07";"鸡","08";"蜂","09";"鱼虾","10";"藏药","11";"茶","12";"葡萄","13";"苹果","14";"猕猴桃","15";"设施农业","16";"乡村旅游","17";"商贸流通","18";"其他","19"},2,FALSE)&amp;TEXT(COUNTIF($P$5:P33,P33),"000")</f>
        <v>540423201718003</v>
      </c>
      <c r="B33" s="26" t="s">
        <v>48</v>
      </c>
      <c r="C33" s="27" t="s">
        <v>49</v>
      </c>
      <c r="D33" s="27" cm="1">
        <f t="array" ref="D33">INDEX(附件2!$D:$D,MATCH(E33,附件2!$E:$E,0))</f>
        <v>2017</v>
      </c>
      <c r="E33" s="29" t="s">
        <v>169</v>
      </c>
      <c r="F33" s="28" t="s">
        <v>652</v>
      </c>
      <c r="G33" s="29" t="s">
        <v>653</v>
      </c>
      <c r="H33" s="30" t="s">
        <v>754</v>
      </c>
      <c r="I33" s="31">
        <f t="shared" si="0"/>
        <v>160.7</v>
      </c>
      <c r="J33" s="31">
        <f>VLOOKUP(E33,附件2!$E$9:$I$410,5,0)/10000</f>
        <v>160.7</v>
      </c>
      <c r="K33" s="32">
        <f>VLOOKUP(E33,附件2!E:AF,28,0)/10000</f>
        <v>0</v>
      </c>
      <c r="L33" s="31">
        <f t="shared" si="1"/>
        <v>153.634796</v>
      </c>
      <c r="M33" s="33">
        <f>VLOOKUP(E33,附件2!$E:$BE,30,0)/10000</f>
        <v>153.634796</v>
      </c>
      <c r="N33" s="34">
        <f>VLOOKUP(E33,附件2!$E:$BE,53,0)/10000</f>
        <v>0</v>
      </c>
      <c r="O33" s="26" t="s">
        <v>642</v>
      </c>
      <c r="P33" s="26" t="s">
        <v>740</v>
      </c>
      <c r="Q33" s="26" t="s">
        <v>644</v>
      </c>
      <c r="R33" s="26" t="s">
        <v>644</v>
      </c>
      <c r="S33" s="26" t="s">
        <v>51</v>
      </c>
      <c r="T33" s="26" t="s">
        <v>656</v>
      </c>
      <c r="U33" s="35" t="s">
        <v>657</v>
      </c>
      <c r="V33" s="37" t="s">
        <v>755</v>
      </c>
      <c r="W33" s="26" t="s">
        <v>51</v>
      </c>
      <c r="X33" s="40">
        <v>2026.01</v>
      </c>
      <c r="Y33" s="35" t="s">
        <v>659</v>
      </c>
      <c r="Z33" s="35" t="s">
        <v>756</v>
      </c>
      <c r="AA33" s="35" t="s">
        <v>757</v>
      </c>
      <c r="AB33" s="38">
        <v>0</v>
      </c>
      <c r="AC33" s="35" t="s">
        <v>646</v>
      </c>
      <c r="AD33" s="35" t="str">
        <f>VLOOKUP(E:E,'附件5-1'!D:P,8,FALSE)</f>
        <v>德兴村股份经济合作社</v>
      </c>
      <c r="AE33" s="35"/>
      <c r="AF33" s="180"/>
      <c r="AG33" s="177">
        <f t="shared" si="2"/>
        <v>2017</v>
      </c>
      <c r="AH33" s="177" t="str">
        <f t="shared" si="3"/>
        <v>540423201718003</v>
      </c>
    </row>
    <row r="34" ht="19.9" customHeight="1" spans="1:34">
      <c r="A34" s="25" t="str">
        <f>540423&amp;D34&amp;VLOOKUP(P34,{"青稞","01";"小麦","02";"饲料","03";"牦牛","04";"乳","05";"羊","06";"猪","07";"鸡","08";"蜂","09";"鱼虾","10";"藏药","11";"茶","12";"葡萄","13";"苹果","14";"猕猴桃","15";"设施农业","16";"乡村旅游","17";"商贸流通","18";"其他","19"},2,FALSE)&amp;TEXT(COUNTIF($P$5:P34,P34),"000")</f>
        <v>540423201617012</v>
      </c>
      <c r="B34" s="26" t="s">
        <v>48</v>
      </c>
      <c r="C34" s="27" t="s">
        <v>49</v>
      </c>
      <c r="D34" s="27" cm="1">
        <f t="array" ref="D34">INDEX(附件2!$D:$D,MATCH(E34,附件2!$E:$E,0))</f>
        <v>2016</v>
      </c>
      <c r="E34" s="29" t="s">
        <v>125</v>
      </c>
      <c r="F34" s="28" t="s">
        <v>689</v>
      </c>
      <c r="G34" s="29" t="s">
        <v>758</v>
      </c>
      <c r="H34" s="30" t="s">
        <v>759</v>
      </c>
      <c r="I34" s="31">
        <f t="shared" si="0"/>
        <v>143.66</v>
      </c>
      <c r="J34" s="31">
        <f>VLOOKUP(E34,附件2!$E$9:$I$410,5,0)/10000</f>
        <v>143.66</v>
      </c>
      <c r="K34" s="32">
        <f>VLOOKUP(E34,附件2!E:AF,28,0)/10000</f>
        <v>0</v>
      </c>
      <c r="L34" s="31">
        <f t="shared" si="1"/>
        <v>143.66</v>
      </c>
      <c r="M34" s="33">
        <f>VLOOKUP(E34,附件2!$E:$BE,30,0)/10000</f>
        <v>143.66</v>
      </c>
      <c r="N34" s="34">
        <f>VLOOKUP(E34,附件2!$E:$BE,53,0)/10000</f>
        <v>0</v>
      </c>
      <c r="O34" s="26" t="s">
        <v>642</v>
      </c>
      <c r="P34" s="26" t="s">
        <v>655</v>
      </c>
      <c r="Q34" s="26" t="s">
        <v>644</v>
      </c>
      <c r="R34" s="26" t="s">
        <v>650</v>
      </c>
      <c r="S34" s="26" t="s">
        <v>52</v>
      </c>
      <c r="T34" s="26" t="s">
        <v>645</v>
      </c>
      <c r="U34" s="26" t="s">
        <v>645</v>
      </c>
      <c r="V34" s="26" t="s">
        <v>645</v>
      </c>
      <c r="W34" s="26" t="s">
        <v>645</v>
      </c>
      <c r="X34" s="26" t="s">
        <v>645</v>
      </c>
      <c r="Y34" s="26" t="s">
        <v>645</v>
      </c>
      <c r="Z34" s="26" t="s">
        <v>645</v>
      </c>
      <c r="AA34" s="26" t="s">
        <v>645</v>
      </c>
      <c r="AB34" s="38">
        <v>0</v>
      </c>
      <c r="AC34" s="35" t="s">
        <v>646</v>
      </c>
      <c r="AD34" s="35" t="str">
        <f>VLOOKUP(E:E,'附件5-1'!D:P,8,FALSE)</f>
        <v>甘登村股份经济合作社</v>
      </c>
      <c r="AE34" s="35" t="s">
        <v>651</v>
      </c>
      <c r="AF34" s="180"/>
      <c r="AG34" s="177">
        <f t="shared" si="2"/>
        <v>2016</v>
      </c>
      <c r="AH34" s="177" t="str">
        <f t="shared" si="3"/>
        <v>540423201617012</v>
      </c>
    </row>
    <row r="35" ht="19.9" customHeight="1" spans="1:34">
      <c r="A35" s="25" t="str">
        <f>540423&amp;D35&amp;VLOOKUP(P35,{"青稞","01";"小麦","02";"饲料","03";"牦牛","04";"乳","05";"羊","06";"猪","07";"鸡","08";"蜂","09";"鱼虾","10";"藏药","11";"茶","12";"葡萄","13";"苹果","14";"猕猴桃","15";"设施农业","16";"乡村旅游","17";"商贸流通","18";"其他","19"},2,FALSE)&amp;TEXT(COUNTIF($P$5:P35,P35),"000")</f>
        <v>540423201618004</v>
      </c>
      <c r="B35" s="26" t="s">
        <v>48</v>
      </c>
      <c r="C35" s="27" t="s">
        <v>49</v>
      </c>
      <c r="D35" s="27" cm="1">
        <f t="array" ref="D35">INDEX(附件2!$D:$D,MATCH(E35,附件2!$E:$E,0))</f>
        <v>2016</v>
      </c>
      <c r="E35" s="29" t="s">
        <v>132</v>
      </c>
      <c r="F35" s="28" t="s">
        <v>652</v>
      </c>
      <c r="G35" s="29" t="s">
        <v>653</v>
      </c>
      <c r="H35" s="30" t="s">
        <v>760</v>
      </c>
      <c r="I35" s="31">
        <f t="shared" si="0"/>
        <v>110.86</v>
      </c>
      <c r="J35" s="31">
        <f>VLOOKUP(E35,附件2!$E$9:$I$410,5,0)/10000</f>
        <v>110.86</v>
      </c>
      <c r="K35" s="32">
        <f>VLOOKUP(E35,附件2!E:AF,28,0)/10000</f>
        <v>0</v>
      </c>
      <c r="L35" s="31">
        <f t="shared" si="1"/>
        <v>105.375438</v>
      </c>
      <c r="M35" s="33">
        <f>VLOOKUP(E35,附件2!$E:$BE,30,0)/10000</f>
        <v>105.375438</v>
      </c>
      <c r="N35" s="34">
        <f>VLOOKUP(E35,附件2!$E:$BE,53,0)/10000</f>
        <v>0</v>
      </c>
      <c r="O35" s="26" t="s">
        <v>642</v>
      </c>
      <c r="P35" s="26" t="s">
        <v>740</v>
      </c>
      <c r="Q35" s="26" t="s">
        <v>644</v>
      </c>
      <c r="R35" s="26" t="s">
        <v>644</v>
      </c>
      <c r="S35" s="26" t="s">
        <v>51</v>
      </c>
      <c r="T35" s="26" t="s">
        <v>656</v>
      </c>
      <c r="U35" s="35" t="s">
        <v>657</v>
      </c>
      <c r="V35" s="37" t="s">
        <v>761</v>
      </c>
      <c r="W35" s="26" t="s">
        <v>51</v>
      </c>
      <c r="X35" s="40">
        <v>2026.04</v>
      </c>
      <c r="Y35" s="35" t="s">
        <v>659</v>
      </c>
      <c r="Z35" s="35" t="s">
        <v>762</v>
      </c>
      <c r="AA35" s="35" t="s">
        <v>757</v>
      </c>
      <c r="AB35" s="38">
        <v>0</v>
      </c>
      <c r="AC35" s="35" t="s">
        <v>646</v>
      </c>
      <c r="AD35" s="35" t="str">
        <f>VLOOKUP(E:E,'附件5-1'!D:P,8,FALSE)</f>
        <v>德兴村股份经济合作社</v>
      </c>
      <c r="AE35" s="35"/>
      <c r="AF35" s="180"/>
      <c r="AG35" s="177">
        <f t="shared" si="2"/>
        <v>2016</v>
      </c>
      <c r="AH35" s="177" t="str">
        <f t="shared" si="3"/>
        <v>540423201618004</v>
      </c>
    </row>
    <row r="36" ht="19.9" customHeight="1" spans="1:34">
      <c r="A36" s="25" t="str">
        <f>540423&amp;D36&amp;VLOOKUP(P36,{"青稞","01";"小麦","02";"饲料","03";"牦牛","04";"乳","05";"羊","06";"猪","07";"鸡","08";"蜂","09";"鱼虾","10";"藏药","11";"茶","12";"葡萄","13";"苹果","14";"猕猴桃","15";"设施农业","16";"乡村旅游","17";"商贸流通","18";"其他","19"},2,FALSE)&amp;TEXT(COUNTIF($P$5:P36,P36),"000")</f>
        <v>540423201619009</v>
      </c>
      <c r="B36" s="26" t="s">
        <v>48</v>
      </c>
      <c r="C36" s="27" t="s">
        <v>49</v>
      </c>
      <c r="D36" s="27" cm="1">
        <f t="array" ref="D36">INDEX(附件2!$D:$D,MATCH(E36,附件2!$E:$E,0))</f>
        <v>2016</v>
      </c>
      <c r="E36" s="29" t="s">
        <v>133</v>
      </c>
      <c r="F36" s="28" t="s">
        <v>647</v>
      </c>
      <c r="G36" s="29" t="s">
        <v>763</v>
      </c>
      <c r="H36" s="30" t="s">
        <v>764</v>
      </c>
      <c r="I36" s="31">
        <f t="shared" si="0"/>
        <v>105.39</v>
      </c>
      <c r="J36" s="31">
        <f>VLOOKUP(E36,附件2!$E$9:$I$410,5,0)/10000</f>
        <v>105.39</v>
      </c>
      <c r="K36" s="32">
        <f>VLOOKUP(E36,附件2!E:AF,28,0)/10000</f>
        <v>0</v>
      </c>
      <c r="L36" s="31">
        <f t="shared" si="1"/>
        <v>105.39</v>
      </c>
      <c r="M36" s="33">
        <f>VLOOKUP(E36,附件2!$E:$BE,30,0)/10000</f>
        <v>105.39</v>
      </c>
      <c r="N36" s="34">
        <f>VLOOKUP(E36,附件2!$E:$BE,53,0)/10000</f>
        <v>0</v>
      </c>
      <c r="O36" s="26" t="s">
        <v>642</v>
      </c>
      <c r="P36" s="26" t="s">
        <v>643</v>
      </c>
      <c r="Q36" s="26" t="s">
        <v>644</v>
      </c>
      <c r="R36" s="26" t="s">
        <v>650</v>
      </c>
      <c r="S36" s="26" t="s">
        <v>52</v>
      </c>
      <c r="T36" s="26" t="s">
        <v>645</v>
      </c>
      <c r="U36" s="26" t="s">
        <v>645</v>
      </c>
      <c r="V36" s="26" t="s">
        <v>645</v>
      </c>
      <c r="W36" s="26" t="s">
        <v>645</v>
      </c>
      <c r="X36" s="26" t="s">
        <v>645</v>
      </c>
      <c r="Y36" s="26" t="s">
        <v>645</v>
      </c>
      <c r="Z36" s="26" t="s">
        <v>645</v>
      </c>
      <c r="AA36" s="26" t="s">
        <v>645</v>
      </c>
      <c r="AB36" s="38">
        <v>0</v>
      </c>
      <c r="AC36" s="35" t="s">
        <v>646</v>
      </c>
      <c r="AD36" s="35" t="str">
        <f>VLOOKUP(E:E,'附件5-1'!D:P,8,FALSE)</f>
        <v>加热萨村股份经济合作社</v>
      </c>
      <c r="AE36" s="35" t="s">
        <v>651</v>
      </c>
      <c r="AF36" s="180"/>
      <c r="AG36" s="177">
        <f t="shared" si="2"/>
        <v>2016</v>
      </c>
      <c r="AH36" s="177" t="str">
        <f t="shared" si="3"/>
        <v>540423201619009</v>
      </c>
    </row>
    <row r="37" ht="19.9" customHeight="1" spans="1:34">
      <c r="A37" s="25" t="str">
        <f>540423&amp;D37&amp;VLOOKUP(P37,{"青稞","01";"小麦","02";"饲料","03";"牦牛","04";"乳","05";"羊","06";"猪","07";"鸡","08";"蜂","09";"鱼虾","10";"藏药","11";"茶","12";"葡萄","13";"苹果","14";"猕猴桃","15";"设施农业","16";"乡村旅游","17";"商贸流通","18";"其他","19"},2,FALSE)&amp;TEXT(COUNTIF($P$5:P37,P37),"000")</f>
        <v>540423201616005</v>
      </c>
      <c r="B37" s="26" t="s">
        <v>48</v>
      </c>
      <c r="C37" s="27" t="s">
        <v>49</v>
      </c>
      <c r="D37" s="27" cm="1">
        <f t="array" ref="D37">INDEX(附件2!$D:$D,MATCH(E37,附件2!$E:$E,0))</f>
        <v>2016</v>
      </c>
      <c r="E37" s="53" t="s">
        <v>124</v>
      </c>
      <c r="F37" s="28" t="s">
        <v>652</v>
      </c>
      <c r="G37" s="29" t="s">
        <v>653</v>
      </c>
      <c r="H37" s="30" t="s">
        <v>765</v>
      </c>
      <c r="I37" s="31">
        <f t="shared" ref="I37:I68" si="4">J37+K37</f>
        <v>156.24</v>
      </c>
      <c r="J37" s="31">
        <f>VLOOKUP(E37,附件2!$E$9:$I$410,5,0)/10000</f>
        <v>156.24</v>
      </c>
      <c r="K37" s="32">
        <f>VLOOKUP(E37,附件2!E:AF,28,0)/10000</f>
        <v>0</v>
      </c>
      <c r="L37" s="31">
        <f t="shared" ref="L37:L68" si="5">M37+N37</f>
        <v>142.94</v>
      </c>
      <c r="M37" s="33">
        <f>VLOOKUP(E37,附件2!$E:$BE,30,0)/10000</f>
        <v>142.94</v>
      </c>
      <c r="N37" s="34">
        <f>VLOOKUP(E37,附件2!$E:$BE,53,0)/10000</f>
        <v>0</v>
      </c>
      <c r="O37" s="26" t="s">
        <v>642</v>
      </c>
      <c r="P37" s="26" t="s">
        <v>672</v>
      </c>
      <c r="Q37" s="26" t="s">
        <v>644</v>
      </c>
      <c r="R37" s="26" t="s">
        <v>644</v>
      </c>
      <c r="S37" s="26" t="s">
        <v>51</v>
      </c>
      <c r="T37" s="26" t="s">
        <v>656</v>
      </c>
      <c r="U37" s="35" t="s">
        <v>657</v>
      </c>
      <c r="V37" s="37" t="s">
        <v>766</v>
      </c>
      <c r="W37" s="26" t="s">
        <v>51</v>
      </c>
      <c r="X37" s="40">
        <v>2022.01</v>
      </c>
      <c r="Y37" s="35" t="s">
        <v>767</v>
      </c>
      <c r="Z37" s="35" t="s">
        <v>768</v>
      </c>
      <c r="AA37" s="35" t="s">
        <v>757</v>
      </c>
      <c r="AB37" s="38">
        <v>0</v>
      </c>
      <c r="AC37" s="35" t="s">
        <v>646</v>
      </c>
      <c r="AD37" s="35" t="str">
        <f>VLOOKUP(E:E,'附件5-1'!D:P,8,FALSE)</f>
        <v>德兴村股份经济合作社</v>
      </c>
      <c r="AE37" s="35"/>
      <c r="AF37" s="180"/>
      <c r="AG37" s="177">
        <f t="shared" ref="AG37:AG68" si="6">D37</f>
        <v>2016</v>
      </c>
      <c r="AH37" s="177" t="str">
        <f t="shared" ref="AH37:AH68" si="7">A37</f>
        <v>540423201616005</v>
      </c>
    </row>
    <row r="38" ht="19.9" customHeight="1" spans="1:34">
      <c r="A38" s="25" t="str">
        <f>540423&amp;D38&amp;VLOOKUP(P38,{"青稞","01";"小麦","02";"饲料","03";"牦牛","04";"乳","05";"羊","06";"猪","07";"鸡","08";"蜂","09";"鱼虾","10";"藏药","11";"茶","12";"葡萄","13";"苹果","14";"猕猴桃","15";"设施农业","16";"乡村旅游","17";"商贸流通","18";"其他","19"},2,FALSE)&amp;TEXT(COUNTIF($P$5:P38,P38),"000")</f>
        <v>540423201616006</v>
      </c>
      <c r="B38" s="26" t="s">
        <v>48</v>
      </c>
      <c r="C38" s="27" t="s">
        <v>49</v>
      </c>
      <c r="D38" s="27" cm="1">
        <f t="array" ref="D38">INDEX(附件2!$D:$D,MATCH(E38,附件2!$E:$E,0))</f>
        <v>2016</v>
      </c>
      <c r="E38" s="53" t="s">
        <v>130</v>
      </c>
      <c r="F38" s="28" t="s">
        <v>647</v>
      </c>
      <c r="G38" s="29" t="s">
        <v>769</v>
      </c>
      <c r="H38" s="30" t="s">
        <v>770</v>
      </c>
      <c r="I38" s="31">
        <f t="shared" si="4"/>
        <v>23.82</v>
      </c>
      <c r="J38" s="31">
        <f>VLOOKUP(E38,附件2!$E$9:$I$410,5,0)/10000</f>
        <v>23.82</v>
      </c>
      <c r="K38" s="32">
        <f>VLOOKUP(E38,附件2!E:AF,28,0)/10000</f>
        <v>0</v>
      </c>
      <c r="L38" s="31">
        <f t="shared" si="5"/>
        <v>23.82</v>
      </c>
      <c r="M38" s="33">
        <f>VLOOKUP(E38,附件2!$E:$BE,30,0)/10000</f>
        <v>23.82</v>
      </c>
      <c r="N38" s="34">
        <f>VLOOKUP(E38,附件2!$E:$BE,53,0)/10000</f>
        <v>0</v>
      </c>
      <c r="O38" s="26" t="s">
        <v>642</v>
      </c>
      <c r="P38" s="26" t="s">
        <v>672</v>
      </c>
      <c r="Q38" s="26" t="s">
        <v>644</v>
      </c>
      <c r="R38" s="26" t="s">
        <v>650</v>
      </c>
      <c r="S38" s="26" t="s">
        <v>52</v>
      </c>
      <c r="T38" s="26" t="s">
        <v>645</v>
      </c>
      <c r="U38" s="26" t="s">
        <v>645</v>
      </c>
      <c r="V38" s="26" t="s">
        <v>645</v>
      </c>
      <c r="W38" s="26" t="s">
        <v>645</v>
      </c>
      <c r="X38" s="26" t="s">
        <v>645</v>
      </c>
      <c r="Y38" s="26" t="s">
        <v>645</v>
      </c>
      <c r="Z38" s="26" t="s">
        <v>645</v>
      </c>
      <c r="AA38" s="26" t="s">
        <v>645</v>
      </c>
      <c r="AB38" s="38">
        <v>0</v>
      </c>
      <c r="AC38" s="35" t="s">
        <v>646</v>
      </c>
      <c r="AD38" s="35" t="str">
        <f>VLOOKUP(E:E,'附件5-1'!D:P,8,FALSE)</f>
        <v>加热萨村股份经济合作社</v>
      </c>
      <c r="AE38" s="35" t="s">
        <v>651</v>
      </c>
      <c r="AF38" s="180"/>
      <c r="AG38" s="177">
        <f t="shared" si="6"/>
        <v>2016</v>
      </c>
      <c r="AH38" s="177" t="str">
        <f t="shared" si="7"/>
        <v>540423201616006</v>
      </c>
    </row>
    <row r="39" ht="19.9" customHeight="1" spans="1:34">
      <c r="A39" s="25" t="str">
        <f>540423&amp;D39&amp;VLOOKUP(P39,{"青稞","01";"小麦","02";"饲料","03";"牦牛","04";"乳","05";"羊","06";"猪","07";"鸡","08";"蜂","09";"鱼虾","10";"藏药","11";"茶","12";"葡萄","13";"苹果","14";"猕猴桃","15";"设施农业","16";"乡村旅游","17";"商贸流通","18";"其他","19"},2,FALSE)&amp;TEXT(COUNTIF($P$5:P39,P39),"000")</f>
        <v>540423201712001</v>
      </c>
      <c r="B39" s="26" t="s">
        <v>48</v>
      </c>
      <c r="C39" s="27" t="s">
        <v>49</v>
      </c>
      <c r="D39" s="27" cm="1">
        <f t="array" ref="D39">INDEX(附件2!$D:$D,MATCH(E39,附件2!$E:$E,0))</f>
        <v>2017</v>
      </c>
      <c r="E39" s="29" t="s">
        <v>170</v>
      </c>
      <c r="F39" s="28" t="s">
        <v>669</v>
      </c>
      <c r="G39" s="29" t="s">
        <v>738</v>
      </c>
      <c r="H39" s="30" t="s">
        <v>771</v>
      </c>
      <c r="I39" s="31">
        <f t="shared" si="4"/>
        <v>127.81</v>
      </c>
      <c r="J39" s="31">
        <f>VLOOKUP(E39,附件2!$E$9:$I$410,5,0)/10000</f>
        <v>127.81</v>
      </c>
      <c r="K39" s="32">
        <f>VLOOKUP(E39,附件2!E:AF,28,0)/10000</f>
        <v>0</v>
      </c>
      <c r="L39" s="31">
        <f t="shared" si="5"/>
        <v>123.958963</v>
      </c>
      <c r="M39" s="33">
        <f>VLOOKUP(E39,附件2!$E:$BE,30,0)/10000</f>
        <v>123.958963</v>
      </c>
      <c r="N39" s="34">
        <f>VLOOKUP(E39,附件2!$E:$BE,53,0)/10000</f>
        <v>0</v>
      </c>
      <c r="O39" s="26" t="s">
        <v>642</v>
      </c>
      <c r="P39" s="26" t="s">
        <v>772</v>
      </c>
      <c r="Q39" s="26" t="s">
        <v>644</v>
      </c>
      <c r="R39" s="26" t="s">
        <v>650</v>
      </c>
      <c r="S39" s="26" t="s">
        <v>52</v>
      </c>
      <c r="T39" s="26" t="s">
        <v>645</v>
      </c>
      <c r="U39" s="26" t="s">
        <v>645</v>
      </c>
      <c r="V39" s="26" t="s">
        <v>645</v>
      </c>
      <c r="W39" s="26" t="s">
        <v>645</v>
      </c>
      <c r="X39" s="26" t="s">
        <v>645</v>
      </c>
      <c r="Y39" s="26" t="s">
        <v>645</v>
      </c>
      <c r="Z39" s="26" t="s">
        <v>645</v>
      </c>
      <c r="AA39" s="26" t="s">
        <v>645</v>
      </c>
      <c r="AB39" s="38">
        <v>0</v>
      </c>
      <c r="AC39" s="35" t="s">
        <v>646</v>
      </c>
      <c r="AD39" s="35" t="str">
        <f>VLOOKUP(E:E,'附件5-1'!D:P,8,FALSE)</f>
        <v>亚东村股份经济合作社</v>
      </c>
      <c r="AE39" s="35"/>
      <c r="AF39" s="180"/>
      <c r="AG39" s="177">
        <f t="shared" si="6"/>
        <v>2017</v>
      </c>
      <c r="AH39" s="177" t="str">
        <f t="shared" si="7"/>
        <v>540423201712001</v>
      </c>
    </row>
    <row r="40" ht="19.9" customHeight="1" spans="1:34">
      <c r="A40" s="25" t="str">
        <f>540423&amp;D40&amp;VLOOKUP(P40,{"青稞","01";"小麦","02";"饲料","03";"牦牛","04";"乳","05";"羊","06";"猪","07";"鸡","08";"蜂","09";"鱼虾","10";"藏药","11";"茶","12";"葡萄","13";"苹果","14";"猕猴桃","15";"设施农业","16";"乡村旅游","17";"商贸流通","18";"其他","19"},2,FALSE)&amp;TEXT(COUNTIF($P$5:P40,P40),"000")</f>
        <v>540423201607002</v>
      </c>
      <c r="B40" s="26" t="s">
        <v>48</v>
      </c>
      <c r="C40" s="27" t="s">
        <v>49</v>
      </c>
      <c r="D40" s="27">
        <v>2016</v>
      </c>
      <c r="E40" s="53" t="s">
        <v>135</v>
      </c>
      <c r="F40" s="28" t="s">
        <v>652</v>
      </c>
      <c r="G40" s="29" t="s">
        <v>680</v>
      </c>
      <c r="H40" s="30" t="s">
        <v>773</v>
      </c>
      <c r="I40" s="31">
        <f t="shared" si="4"/>
        <v>12.56</v>
      </c>
      <c r="J40" s="31">
        <f>VLOOKUP(E40,附件2!$E$9:$I$410,5,0)/10000</f>
        <v>12.56</v>
      </c>
      <c r="K40" s="32">
        <f>VLOOKUP(E40,附件2!E:AF,28,0)/10000</f>
        <v>0</v>
      </c>
      <c r="L40" s="31">
        <f t="shared" si="5"/>
        <v>12.56</v>
      </c>
      <c r="M40" s="33">
        <f>VLOOKUP(E40,附件2!$E:$BE,30,0)/10000</f>
        <v>12.56</v>
      </c>
      <c r="N40" s="34">
        <f>VLOOKUP(E40,附件2!$E:$BE,53,0)/10000</f>
        <v>0</v>
      </c>
      <c r="O40" s="26" t="s">
        <v>774</v>
      </c>
      <c r="P40" s="26" t="s">
        <v>726</v>
      </c>
      <c r="Q40" s="26" t="s">
        <v>644</v>
      </c>
      <c r="R40" s="26" t="s">
        <v>645</v>
      </c>
      <c r="S40" s="26" t="s">
        <v>645</v>
      </c>
      <c r="T40" s="26" t="s">
        <v>645</v>
      </c>
      <c r="U40" s="26" t="s">
        <v>645</v>
      </c>
      <c r="V40" s="26" t="s">
        <v>645</v>
      </c>
      <c r="W40" s="26" t="s">
        <v>645</v>
      </c>
      <c r="X40" s="26" t="s">
        <v>645</v>
      </c>
      <c r="Y40" s="26" t="s">
        <v>645</v>
      </c>
      <c r="Z40" s="26" t="s">
        <v>645</v>
      </c>
      <c r="AA40" s="26" t="s">
        <v>645</v>
      </c>
      <c r="AB40" s="26" t="s">
        <v>645</v>
      </c>
      <c r="AC40" s="26" t="s">
        <v>645</v>
      </c>
      <c r="AD40" s="35" t="str">
        <f>VLOOKUP(E:E,'附件5-1'!D:P,8,FALSE)</f>
        <v>德兴乡荷扎村股份经济合作社</v>
      </c>
      <c r="AE40" s="35"/>
      <c r="AF40" s="180"/>
      <c r="AG40" s="177">
        <f t="shared" si="6"/>
        <v>2016</v>
      </c>
      <c r="AH40" s="177" t="str">
        <f t="shared" si="7"/>
        <v>540423201607002</v>
      </c>
    </row>
    <row r="41" ht="19.9" customHeight="1" spans="1:34">
      <c r="A41" s="25" t="str">
        <f>540423&amp;D41&amp;VLOOKUP(P41,{"青稞","01";"小麦","02";"饲料","03";"牦牛","04";"乳","05";"羊","06";"猪","07";"鸡","08";"蜂","09";"鱼虾","10";"藏药","11";"茶","12";"葡萄","13";"苹果","14";"猕猴桃","15";"设施农业","16";"乡村旅游","17";"商贸流通","18";"其他","19"},2,FALSE)&amp;TEXT(COUNTIF($P$5:P41,P41),"000")</f>
        <v>540423201607003</v>
      </c>
      <c r="B41" s="26" t="s">
        <v>48</v>
      </c>
      <c r="C41" s="27" t="s">
        <v>49</v>
      </c>
      <c r="D41" s="27" cm="1">
        <f t="array" ref="D41">INDEX(附件2!$D:$D,MATCH(E41,附件2!$E:$E,0))</f>
        <v>2016</v>
      </c>
      <c r="E41" s="53" t="s">
        <v>136</v>
      </c>
      <c r="F41" s="28" t="s">
        <v>669</v>
      </c>
      <c r="G41" s="29" t="s">
        <v>699</v>
      </c>
      <c r="H41" s="30" t="s">
        <v>775</v>
      </c>
      <c r="I41" s="31">
        <f t="shared" si="4"/>
        <v>136</v>
      </c>
      <c r="J41" s="31">
        <f>VLOOKUP(E41,附件2!$E$9:$I$410,5,0)/10000</f>
        <v>136</v>
      </c>
      <c r="K41" s="32">
        <f>VLOOKUP(E41,附件2!E:AF,28,0)/10000</f>
        <v>0</v>
      </c>
      <c r="L41" s="31">
        <f t="shared" si="5"/>
        <v>136</v>
      </c>
      <c r="M41" s="33">
        <f>VLOOKUP(E41,附件2!$E:$BE,30,0)/10000</f>
        <v>136</v>
      </c>
      <c r="N41" s="34">
        <f>VLOOKUP(E41,附件2!$E:$BE,53,0)/10000</f>
        <v>0</v>
      </c>
      <c r="O41" s="26" t="s">
        <v>642</v>
      </c>
      <c r="P41" s="26" t="s">
        <v>726</v>
      </c>
      <c r="Q41" s="26" t="s">
        <v>644</v>
      </c>
      <c r="R41" s="26" t="s">
        <v>650</v>
      </c>
      <c r="S41" s="26" t="s">
        <v>52</v>
      </c>
      <c r="T41" s="26" t="s">
        <v>645</v>
      </c>
      <c r="U41" s="26" t="s">
        <v>645</v>
      </c>
      <c r="V41" s="26" t="s">
        <v>645</v>
      </c>
      <c r="W41" s="26" t="s">
        <v>645</v>
      </c>
      <c r="X41" s="26" t="s">
        <v>645</v>
      </c>
      <c r="Y41" s="26" t="s">
        <v>645</v>
      </c>
      <c r="Z41" s="26" t="s">
        <v>645</v>
      </c>
      <c r="AA41" s="26" t="s">
        <v>645</v>
      </c>
      <c r="AB41" s="38">
        <v>0</v>
      </c>
      <c r="AC41" s="35" t="s">
        <v>646</v>
      </c>
      <c r="AD41" s="35" t="str">
        <f>VLOOKUP(E:E,'附件5-1'!D:P,8,FALSE)</f>
        <v>墨脱村股份经济合作社</v>
      </c>
      <c r="AE41" s="35"/>
      <c r="AF41" s="180"/>
      <c r="AG41" s="177">
        <f t="shared" si="6"/>
        <v>2016</v>
      </c>
      <c r="AH41" s="177" t="str">
        <f t="shared" si="7"/>
        <v>540423201607003</v>
      </c>
    </row>
    <row r="42" ht="19.9" customHeight="1" spans="1:34">
      <c r="A42" s="25" t="str">
        <f>540423&amp;D42&amp;VLOOKUP(P42,{"青稞","01";"小麦","02";"饲料","03";"牦牛","04";"乳","05";"羊","06";"猪","07";"鸡","08";"蜂","09";"鱼虾","10";"藏药","11";"茶","12";"葡萄","13";"苹果","14";"猕猴桃","15";"设施农业","16";"乡村旅游","17";"商贸流通","18";"其他","19"},2,FALSE)&amp;TEXT(COUNTIF($P$5:P42,P42),"000")</f>
        <v>540423201719010</v>
      </c>
      <c r="B42" s="26" t="s">
        <v>48</v>
      </c>
      <c r="C42" s="27" t="s">
        <v>49</v>
      </c>
      <c r="D42" s="27" cm="1">
        <f t="array" ref="D42">INDEX(附件2!$D:$D,MATCH(E42,附件2!$E:$E,0))</f>
        <v>2017</v>
      </c>
      <c r="E42" s="53" t="s">
        <v>167</v>
      </c>
      <c r="F42" s="28" t="s">
        <v>662</v>
      </c>
      <c r="G42" s="29" t="s">
        <v>776</v>
      </c>
      <c r="H42" s="30" t="s">
        <v>777</v>
      </c>
      <c r="I42" s="31">
        <f t="shared" si="4"/>
        <v>215.4</v>
      </c>
      <c r="J42" s="31">
        <f>VLOOKUP(E42,附件2!$E$9:$I$410,5,0)/10000</f>
        <v>215.4</v>
      </c>
      <c r="K42" s="32">
        <f>VLOOKUP(E42,附件2!E:AF,28,0)/10000</f>
        <v>0</v>
      </c>
      <c r="L42" s="31">
        <f t="shared" si="5"/>
        <v>192.251639</v>
      </c>
      <c r="M42" s="33">
        <f>VLOOKUP(E42,附件2!$E:$BE,30,0)/10000</f>
        <v>192.251639</v>
      </c>
      <c r="N42" s="34">
        <f>VLOOKUP(E42,附件2!$E:$BE,53,0)/10000</f>
        <v>0</v>
      </c>
      <c r="O42" s="26" t="s">
        <v>642</v>
      </c>
      <c r="P42" s="26" t="s">
        <v>643</v>
      </c>
      <c r="Q42" s="26" t="s">
        <v>644</v>
      </c>
      <c r="R42" s="26" t="s">
        <v>650</v>
      </c>
      <c r="S42" s="26" t="s">
        <v>52</v>
      </c>
      <c r="T42" s="26" t="s">
        <v>645</v>
      </c>
      <c r="U42" s="26" t="s">
        <v>645</v>
      </c>
      <c r="V42" s="26" t="s">
        <v>645</v>
      </c>
      <c r="W42" s="26" t="s">
        <v>645</v>
      </c>
      <c r="X42" s="26" t="s">
        <v>645</v>
      </c>
      <c r="Y42" s="26" t="s">
        <v>645</v>
      </c>
      <c r="Z42" s="26" t="s">
        <v>645</v>
      </c>
      <c r="AA42" s="26" t="s">
        <v>645</v>
      </c>
      <c r="AB42" s="38">
        <v>0</v>
      </c>
      <c r="AC42" s="35" t="s">
        <v>646</v>
      </c>
      <c r="AD42" s="35" t="str">
        <f>VLOOKUP(E:E,'附件5-1'!D:P,8,FALSE)</f>
        <v>巴登村股份经济合作社</v>
      </c>
      <c r="AE42" s="35" t="s">
        <v>692</v>
      </c>
      <c r="AF42" s="180"/>
      <c r="AG42" s="177">
        <f t="shared" si="6"/>
        <v>2017</v>
      </c>
      <c r="AH42" s="177" t="str">
        <f t="shared" si="7"/>
        <v>540423201719010</v>
      </c>
    </row>
    <row r="43" ht="19.9" customHeight="1" spans="1:34">
      <c r="A43" s="25" t="str">
        <f>540423&amp;D43&amp;VLOOKUP(P43,{"青稞","01";"小麦","02";"饲料","03";"牦牛","04";"乳","05";"羊","06";"猪","07";"鸡","08";"蜂","09";"鱼虾","10";"藏药","11";"茶","12";"葡萄","13";"苹果","14";"猕猴桃","15";"设施农业","16";"乡村旅游","17";"商贸流通","18";"其他","19"},2,FALSE)&amp;TEXT(COUNTIF($P$5:P43,P43),"000")</f>
        <v>540423201617013</v>
      </c>
      <c r="B43" s="26" t="s">
        <v>48</v>
      </c>
      <c r="C43" s="27" t="s">
        <v>49</v>
      </c>
      <c r="D43" s="27">
        <v>2016</v>
      </c>
      <c r="E43" s="60" t="s">
        <v>129</v>
      </c>
      <c r="F43" s="28" t="s">
        <v>669</v>
      </c>
      <c r="G43" s="29" t="s">
        <v>738</v>
      </c>
      <c r="H43" s="30" t="s">
        <v>778</v>
      </c>
      <c r="I43" s="31">
        <f t="shared" si="4"/>
        <v>120</v>
      </c>
      <c r="J43" s="31">
        <f>VLOOKUP(E43,附件2!$E$9:$I$410,5,0)/10000</f>
        <v>120</v>
      </c>
      <c r="K43" s="32">
        <f>VLOOKUP(E43,附件2!E:AF,28,0)/10000</f>
        <v>0</v>
      </c>
      <c r="L43" s="31">
        <f t="shared" si="5"/>
        <v>120</v>
      </c>
      <c r="M43" s="33">
        <f>VLOOKUP(E43,附件2!$E:$BE,30,0)/10000</f>
        <v>120</v>
      </c>
      <c r="N43" s="34">
        <f>VLOOKUP(E43,附件2!$E:$BE,53,0)/10000</f>
        <v>0</v>
      </c>
      <c r="O43" s="62" t="s">
        <v>774</v>
      </c>
      <c r="P43" s="26" t="s">
        <v>655</v>
      </c>
      <c r="Q43" s="26" t="s">
        <v>644</v>
      </c>
      <c r="R43" s="26" t="s">
        <v>645</v>
      </c>
      <c r="S43" s="26" t="s">
        <v>645</v>
      </c>
      <c r="T43" s="26" t="s">
        <v>645</v>
      </c>
      <c r="U43" s="26" t="s">
        <v>645</v>
      </c>
      <c r="V43" s="26" t="s">
        <v>645</v>
      </c>
      <c r="W43" s="26" t="s">
        <v>645</v>
      </c>
      <c r="X43" s="26" t="s">
        <v>645</v>
      </c>
      <c r="Y43" s="26" t="s">
        <v>645</v>
      </c>
      <c r="Z43" s="26" t="s">
        <v>645</v>
      </c>
      <c r="AA43" s="26" t="s">
        <v>645</v>
      </c>
      <c r="AB43" s="26" t="s">
        <v>645</v>
      </c>
      <c r="AC43" s="26" t="s">
        <v>645</v>
      </c>
      <c r="AD43" s="35" t="str">
        <f>VLOOKUP(E:E,'附件5-1'!D:P,8,FALSE)</f>
        <v>墨脱镇亚东村股份经济合作社</v>
      </c>
      <c r="AE43" s="35"/>
      <c r="AF43" s="180"/>
      <c r="AG43" s="177">
        <f t="shared" si="6"/>
        <v>2016</v>
      </c>
      <c r="AH43" s="177" t="str">
        <f t="shared" si="7"/>
        <v>540423201617013</v>
      </c>
    </row>
    <row r="44" ht="19.9" customHeight="1" spans="1:34">
      <c r="A44" s="25" t="str">
        <f>540423&amp;D44&amp;VLOOKUP(P44,{"青稞","01";"小麦","02";"饲料","03";"牦牛","04";"乳","05";"羊","06";"猪","07";"鸡","08";"蜂","09";"鱼虾","10";"藏药","11";"茶","12";"葡萄","13";"苹果","14";"猕猴桃","15";"设施农业","16";"乡村旅游","17";"商贸流通","18";"其他","19"},2,FALSE)&amp;TEXT(COUNTIF($P$5:P44,P44),"000")</f>
        <v>540423201716007</v>
      </c>
      <c r="B44" s="26" t="s">
        <v>48</v>
      </c>
      <c r="C44" s="27" t="s">
        <v>49</v>
      </c>
      <c r="D44" s="27" cm="1">
        <f t="array" ref="D44">INDEX(附件2!$D:$D,MATCH(E44,附件2!$E:$E,0))</f>
        <v>2017</v>
      </c>
      <c r="E44" s="64" t="s">
        <v>172</v>
      </c>
      <c r="F44" s="28" t="s">
        <v>693</v>
      </c>
      <c r="G44" s="29" t="s">
        <v>694</v>
      </c>
      <c r="H44" s="37" t="s">
        <v>779</v>
      </c>
      <c r="I44" s="31">
        <f t="shared" si="4"/>
        <v>57.69</v>
      </c>
      <c r="J44" s="31">
        <f>VLOOKUP(E44,附件2!$E$9:$I$410,5,0)/10000</f>
        <v>57.69</v>
      </c>
      <c r="K44" s="32">
        <f>VLOOKUP(E44,附件2!E:AF,28,0)/10000</f>
        <v>0</v>
      </c>
      <c r="L44" s="31">
        <f t="shared" si="5"/>
        <v>55.2788</v>
      </c>
      <c r="M44" s="33">
        <f>VLOOKUP(E44,附件2!$E:$BE,30,0)/10000</f>
        <v>55.2788</v>
      </c>
      <c r="N44" s="34">
        <f>VLOOKUP(E44,附件2!$E:$BE,53,0)/10000</f>
        <v>0</v>
      </c>
      <c r="O44" s="26" t="s">
        <v>642</v>
      </c>
      <c r="P44" s="26" t="s">
        <v>672</v>
      </c>
      <c r="Q44" s="26" t="s">
        <v>644</v>
      </c>
      <c r="R44" s="26" t="s">
        <v>650</v>
      </c>
      <c r="S44" s="26" t="s">
        <v>52</v>
      </c>
      <c r="T44" s="26" t="s">
        <v>645</v>
      </c>
      <c r="U44" s="26" t="s">
        <v>645</v>
      </c>
      <c r="V44" s="26" t="s">
        <v>645</v>
      </c>
      <c r="W44" s="26" t="s">
        <v>645</v>
      </c>
      <c r="X44" s="26" t="s">
        <v>645</v>
      </c>
      <c r="Y44" s="26" t="s">
        <v>645</v>
      </c>
      <c r="Z44" s="26" t="s">
        <v>645</v>
      </c>
      <c r="AA44" s="26" t="s">
        <v>645</v>
      </c>
      <c r="AB44" s="38">
        <v>0</v>
      </c>
      <c r="AC44" s="35" t="s">
        <v>646</v>
      </c>
      <c r="AD44" s="35" t="str">
        <f>VLOOKUP(E:E,'附件5-1'!D:P,8,FALSE)</f>
        <v>卡布村股份经济合作社</v>
      </c>
      <c r="AE44" s="35"/>
      <c r="AF44" s="180"/>
      <c r="AG44" s="177">
        <f t="shared" si="6"/>
        <v>2017</v>
      </c>
      <c r="AH44" s="177" t="str">
        <f t="shared" si="7"/>
        <v>540423201716007</v>
      </c>
    </row>
    <row r="45" ht="19.9" customHeight="1" spans="1:34">
      <c r="A45" s="25" t="str">
        <f>540423&amp;D45&amp;VLOOKUP(P45,{"青稞","01";"小麦","02";"饲料","03";"牦牛","04";"乳","05";"羊","06";"猪","07";"鸡","08";"蜂","09";"鱼虾","10";"藏药","11";"茶","12";"葡萄","13";"苹果","14";"猕猴桃","15";"设施农业","16";"乡村旅游","17";"商贸流通","18";"其他","19"},2,FALSE)&amp;TEXT(COUNTIF($P$5:P45,P45),"000")</f>
        <v>540423201715001</v>
      </c>
      <c r="B45" s="26" t="s">
        <v>48</v>
      </c>
      <c r="C45" s="27" t="s">
        <v>49</v>
      </c>
      <c r="D45" s="27" cm="1">
        <f t="array" ref="D45">INDEX(附件2!$D:$D,MATCH(E45,附件2!$E:$E,0))</f>
        <v>2017</v>
      </c>
      <c r="E45" s="29" t="s">
        <v>201</v>
      </c>
      <c r="F45" s="28" t="s">
        <v>689</v>
      </c>
      <c r="G45" s="29" t="s">
        <v>690</v>
      </c>
      <c r="H45" s="65" t="s">
        <v>780</v>
      </c>
      <c r="I45" s="31">
        <f t="shared" si="4"/>
        <v>28</v>
      </c>
      <c r="J45" s="31">
        <f>VLOOKUP(E45,附件2!$E$9:$I$410,5,0)/10000</f>
        <v>28</v>
      </c>
      <c r="K45" s="32">
        <f>VLOOKUP(E45,附件2!E:AF,28,0)/10000</f>
        <v>0</v>
      </c>
      <c r="L45" s="31">
        <f t="shared" si="5"/>
        <v>26.91</v>
      </c>
      <c r="M45" s="33">
        <f>VLOOKUP(E45,附件2!$E:$BE,30,0)/10000</f>
        <v>26.91</v>
      </c>
      <c r="N45" s="34">
        <f>VLOOKUP(E45,附件2!$E:$BE,53,0)/10000</f>
        <v>0</v>
      </c>
      <c r="O45" s="26" t="s">
        <v>642</v>
      </c>
      <c r="P45" s="26" t="s">
        <v>781</v>
      </c>
      <c r="Q45" s="26" t="s">
        <v>644</v>
      </c>
      <c r="R45" s="26" t="s">
        <v>650</v>
      </c>
      <c r="S45" s="26" t="s">
        <v>51</v>
      </c>
      <c r="T45" s="26" t="s">
        <v>656</v>
      </c>
      <c r="U45" s="35" t="s">
        <v>682</v>
      </c>
      <c r="V45" s="37" t="s">
        <v>782</v>
      </c>
      <c r="W45" s="26" t="s">
        <v>51</v>
      </c>
      <c r="X45" s="40">
        <v>2025.11</v>
      </c>
      <c r="Y45" s="35" t="s">
        <v>719</v>
      </c>
      <c r="Z45" s="35" t="s">
        <v>783</v>
      </c>
      <c r="AA45" s="35" t="s">
        <v>784</v>
      </c>
      <c r="AB45" s="38">
        <v>0</v>
      </c>
      <c r="AC45" s="35" t="s">
        <v>646</v>
      </c>
      <c r="AD45" s="35" t="str">
        <f>VLOOKUP(E:E,'附件5-1'!D:P,8,FALSE)</f>
        <v>达木村股份经济合作社</v>
      </c>
      <c r="AE45" s="35" t="s">
        <v>692</v>
      </c>
      <c r="AF45" s="180"/>
      <c r="AG45" s="177">
        <f t="shared" si="6"/>
        <v>2017</v>
      </c>
      <c r="AH45" s="177" t="str">
        <f t="shared" si="7"/>
        <v>540423201715001</v>
      </c>
    </row>
    <row r="46" ht="19.9" customHeight="1" spans="1:34">
      <c r="A46" s="25" t="str">
        <f>540423&amp;D46&amp;VLOOKUP(P46,{"青稞","01";"小麦","02";"饲料","03";"牦牛","04";"乳","05";"羊","06";"猪","07";"鸡","08";"蜂","09";"鱼虾","10";"藏药","11";"茶","12";"葡萄","13";"苹果","14";"猕猴桃","15";"设施农业","16";"乡村旅游","17";"商贸流通","18";"其他","19"},2,FALSE)&amp;TEXT(COUNTIF($P$5:P46,P46),"000")</f>
        <v>540423201712002</v>
      </c>
      <c r="B46" s="26" t="s">
        <v>48</v>
      </c>
      <c r="C46" s="27" t="s">
        <v>49</v>
      </c>
      <c r="D46" s="27" cm="1">
        <f t="array" ref="D46">INDEX(附件2!$D:$D,MATCH(E46,附件2!$E:$E,0))</f>
        <v>2017</v>
      </c>
      <c r="E46" s="29" t="s">
        <v>199</v>
      </c>
      <c r="F46" s="28" t="s">
        <v>669</v>
      </c>
      <c r="G46" s="29" t="s">
        <v>685</v>
      </c>
      <c r="H46" s="30" t="s">
        <v>785</v>
      </c>
      <c r="I46" s="31">
        <f t="shared" si="4"/>
        <v>532.8467</v>
      </c>
      <c r="J46" s="31">
        <f>VLOOKUP(E46,附件2!$E$9:$I$410,5,0)/10000</f>
        <v>532.8467</v>
      </c>
      <c r="K46" s="32">
        <f>VLOOKUP(E46,附件2!E:AF,28,0)/10000</f>
        <v>0</v>
      </c>
      <c r="L46" s="31">
        <f t="shared" si="5"/>
        <v>455.432641</v>
      </c>
      <c r="M46" s="33">
        <f>VLOOKUP(E46,附件2!$E:$BE,30,0)/10000</f>
        <v>455.432641</v>
      </c>
      <c r="N46" s="34">
        <f>VLOOKUP(E46,附件2!$E:$BE,53,0)/10000</f>
        <v>0</v>
      </c>
      <c r="O46" s="26" t="s">
        <v>642</v>
      </c>
      <c r="P46" s="26" t="s">
        <v>772</v>
      </c>
      <c r="Q46" s="26" t="s">
        <v>644</v>
      </c>
      <c r="R46" s="26" t="s">
        <v>687</v>
      </c>
      <c r="S46" s="26" t="s">
        <v>51</v>
      </c>
      <c r="T46" s="26" t="s">
        <v>656</v>
      </c>
      <c r="U46" s="35" t="s">
        <v>643</v>
      </c>
      <c r="V46" s="37" t="s">
        <v>646</v>
      </c>
      <c r="W46" s="26" t="s">
        <v>51</v>
      </c>
      <c r="X46" s="40">
        <v>2021.1</v>
      </c>
      <c r="Y46" s="35" t="s">
        <v>786</v>
      </c>
      <c r="Z46" s="35" t="s">
        <v>787</v>
      </c>
      <c r="AA46" s="35" t="s">
        <v>788</v>
      </c>
      <c r="AB46" s="38">
        <v>0</v>
      </c>
      <c r="AC46" s="35" t="s">
        <v>646</v>
      </c>
      <c r="AD46" s="35" t="str">
        <f>VLOOKUP(E:E,'附件5-1'!D:P,8,FALSE)</f>
        <v>玛迪村股份经济合作社</v>
      </c>
      <c r="AE46" s="35"/>
      <c r="AF46" s="180"/>
      <c r="AG46" s="177">
        <f t="shared" si="6"/>
        <v>2017</v>
      </c>
      <c r="AH46" s="177" t="str">
        <f t="shared" si="7"/>
        <v>540423201712002</v>
      </c>
    </row>
    <row r="47" ht="19.9" customHeight="1" spans="1:34">
      <c r="A47" s="25" t="str">
        <f>540423&amp;D47&amp;VLOOKUP(P47,{"青稞","01";"小麦","02";"饲料","03";"牦牛","04";"乳","05";"羊","06";"猪","07";"鸡","08";"蜂","09";"鱼虾","10";"藏药","11";"茶","12";"葡萄","13";"苹果","14";"猕猴桃","15";"设施农业","16";"乡村旅游","17";"商贸流通","18";"其他","19"},2,FALSE)&amp;TEXT(COUNTIF($P$5:P47,P47),"000")</f>
        <v>540423201719011</v>
      </c>
      <c r="B47" s="26" t="s">
        <v>48</v>
      </c>
      <c r="C47" s="27" t="s">
        <v>49</v>
      </c>
      <c r="D47" s="27">
        <v>2017</v>
      </c>
      <c r="E47" s="29" t="s">
        <v>178</v>
      </c>
      <c r="F47" s="28" t="s">
        <v>669</v>
      </c>
      <c r="G47" s="29" t="s">
        <v>789</v>
      </c>
      <c r="H47" s="30" t="s">
        <v>790</v>
      </c>
      <c r="I47" s="31">
        <f t="shared" si="4"/>
        <v>30</v>
      </c>
      <c r="J47" s="31">
        <f>VLOOKUP(E47,附件2!$E$9:$I$410,5,0)/10000</f>
        <v>30</v>
      </c>
      <c r="K47" s="32">
        <f>VLOOKUP(E47,附件2!E:AF,28,0)/10000</f>
        <v>0</v>
      </c>
      <c r="L47" s="31">
        <f t="shared" si="5"/>
        <v>30</v>
      </c>
      <c r="M47" s="33">
        <f>VLOOKUP(E47,附件2!$E:$BE,30,0)/10000</f>
        <v>30</v>
      </c>
      <c r="N47" s="34">
        <f>VLOOKUP(E47,附件2!$E:$BE,53,0)/10000</f>
        <v>0</v>
      </c>
      <c r="O47" s="26" t="s">
        <v>774</v>
      </c>
      <c r="P47" s="26" t="s">
        <v>643</v>
      </c>
      <c r="Q47" s="26" t="s">
        <v>644</v>
      </c>
      <c r="R47" s="26" t="s">
        <v>645</v>
      </c>
      <c r="S47" s="26" t="s">
        <v>645</v>
      </c>
      <c r="T47" s="26" t="s">
        <v>645</v>
      </c>
      <c r="U47" s="26" t="s">
        <v>645</v>
      </c>
      <c r="V47" s="26" t="s">
        <v>645</v>
      </c>
      <c r="W47" s="26" t="s">
        <v>645</v>
      </c>
      <c r="X47" s="26" t="s">
        <v>645</v>
      </c>
      <c r="Y47" s="26" t="s">
        <v>645</v>
      </c>
      <c r="Z47" s="26" t="s">
        <v>645</v>
      </c>
      <c r="AA47" s="26" t="s">
        <v>645</v>
      </c>
      <c r="AB47" s="26" t="s">
        <v>645</v>
      </c>
      <c r="AC47" s="26" t="s">
        <v>645</v>
      </c>
      <c r="AD47" s="35" t="str">
        <f>VLOOKUP(E:E,'附件5-1'!D:P,8,FALSE)</f>
        <v>米日村股份经济合作社</v>
      </c>
      <c r="AE47" s="35"/>
      <c r="AF47" s="180"/>
      <c r="AG47" s="177">
        <f t="shared" si="6"/>
        <v>2017</v>
      </c>
      <c r="AH47" s="177" t="str">
        <f t="shared" si="7"/>
        <v>540423201719011</v>
      </c>
    </row>
    <row r="48" ht="19.9" customHeight="1" spans="1:34">
      <c r="A48" s="25" t="str">
        <f>540423&amp;D48&amp;VLOOKUP(P48,{"青稞","01";"小麦","02";"饲料","03";"牦牛","04";"乳","05";"羊","06";"猪","07";"鸡","08";"蜂","09";"鱼虾","10";"藏药","11";"茶","12";"葡萄","13";"苹果","14";"猕猴桃","15";"设施农业","16";"乡村旅游","17";"商贸流通","18";"其他","19"},2,FALSE)&amp;TEXT(COUNTIF($P$5:P48,P48),"000")</f>
        <v>540423201707004</v>
      </c>
      <c r="B48" s="26" t="s">
        <v>48</v>
      </c>
      <c r="C48" s="27" t="s">
        <v>49</v>
      </c>
      <c r="D48" s="27" cm="1">
        <f t="array" ref="D48">INDEX(附件2!$D:$D,MATCH(E48,附件2!$E:$E,0))</f>
        <v>2017</v>
      </c>
      <c r="E48" s="29" t="s">
        <v>238</v>
      </c>
      <c r="F48" s="28" t="s">
        <v>652</v>
      </c>
      <c r="G48" s="29" t="s">
        <v>653</v>
      </c>
      <c r="H48" s="30" t="s">
        <v>791</v>
      </c>
      <c r="I48" s="31">
        <f t="shared" si="4"/>
        <v>117.1533</v>
      </c>
      <c r="J48" s="31">
        <f>VLOOKUP(E48,附件2!$E$9:$I$410,5,0)/10000</f>
        <v>117.1533</v>
      </c>
      <c r="K48" s="32">
        <f>VLOOKUP(E48,附件2!E:AF,28,0)/10000</f>
        <v>0</v>
      </c>
      <c r="L48" s="31">
        <f t="shared" si="5"/>
        <v>117.1533</v>
      </c>
      <c r="M48" s="33">
        <f>VLOOKUP(E48,附件2!$E:$BE,30,0)/10000</f>
        <v>117.1533</v>
      </c>
      <c r="N48" s="34">
        <f>VLOOKUP(E48,附件2!$E:$BE,53,0)/10000</f>
        <v>0</v>
      </c>
      <c r="O48" s="26" t="s">
        <v>642</v>
      </c>
      <c r="P48" s="26" t="s">
        <v>726</v>
      </c>
      <c r="Q48" s="26" t="s">
        <v>644</v>
      </c>
      <c r="R48" s="26" t="s">
        <v>644</v>
      </c>
      <c r="S48" s="26" t="s">
        <v>51</v>
      </c>
      <c r="T48" s="26" t="s">
        <v>656</v>
      </c>
      <c r="U48" s="35" t="s">
        <v>682</v>
      </c>
      <c r="V48" s="37" t="s">
        <v>792</v>
      </c>
      <c r="W48" s="26" t="s">
        <v>51</v>
      </c>
      <c r="X48" s="40">
        <v>2025.12</v>
      </c>
      <c r="Y48" s="35" t="s">
        <v>786</v>
      </c>
      <c r="Z48" s="35" t="s">
        <v>793</v>
      </c>
      <c r="AA48" s="35" t="s">
        <v>794</v>
      </c>
      <c r="AB48" s="38">
        <v>0</v>
      </c>
      <c r="AC48" s="35" t="s">
        <v>646</v>
      </c>
      <c r="AD48" s="35" t="str">
        <f>VLOOKUP(E:E,'附件5-1'!D:P,8,FALSE)</f>
        <v>德兴村股份经济合作社</v>
      </c>
      <c r="AE48" s="35"/>
      <c r="AF48" s="180"/>
      <c r="AG48" s="177">
        <f t="shared" si="6"/>
        <v>2017</v>
      </c>
      <c r="AH48" s="177" t="str">
        <f t="shared" si="7"/>
        <v>540423201707004</v>
      </c>
    </row>
    <row r="49" ht="19.9" customHeight="1" spans="1:34">
      <c r="A49" s="25" t="str">
        <f>540423&amp;D49&amp;VLOOKUP(P49,{"青稞","01";"小麦","02";"饲料","03";"牦牛","04";"乳","05";"羊","06";"猪","07";"鸡","08";"蜂","09";"鱼虾","10";"藏药","11";"茶","12";"葡萄","13";"苹果","14";"猕猴桃","15";"设施农业","16";"乡村旅游","17";"商贸流通","18";"其他","19"},2,FALSE)&amp;TEXT(COUNTIF($P$5:P49,P49),"000")</f>
        <v>540423201719012</v>
      </c>
      <c r="B49" s="26" t="s">
        <v>48</v>
      </c>
      <c r="C49" s="27" t="s">
        <v>49</v>
      </c>
      <c r="D49" s="27" cm="1">
        <f t="array" ref="D49">INDEX(附件2!$D:$D,MATCH(E49,附件2!$E:$E,0))</f>
        <v>2017</v>
      </c>
      <c r="E49" s="29" t="s">
        <v>180</v>
      </c>
      <c r="F49" s="28" t="s">
        <v>669</v>
      </c>
      <c r="G49" s="29" t="s">
        <v>699</v>
      </c>
      <c r="H49" s="30" t="s">
        <v>795</v>
      </c>
      <c r="I49" s="31">
        <f t="shared" si="4"/>
        <v>20</v>
      </c>
      <c r="J49" s="31">
        <f>VLOOKUP(E49,附件2!$E$9:$I$410,5,0)/10000</f>
        <v>20</v>
      </c>
      <c r="K49" s="32">
        <f>VLOOKUP(E49,附件2!E:AF,28,0)/10000</f>
        <v>0</v>
      </c>
      <c r="L49" s="31">
        <f t="shared" si="5"/>
        <v>20</v>
      </c>
      <c r="M49" s="33">
        <f>VLOOKUP(E49,附件2!$E:$BE,30,0)/10000</f>
        <v>20</v>
      </c>
      <c r="N49" s="34">
        <f>VLOOKUP(E49,附件2!$E:$BE,53,0)/10000</f>
        <v>0</v>
      </c>
      <c r="O49" s="26" t="s">
        <v>642</v>
      </c>
      <c r="P49" s="26" t="s">
        <v>643</v>
      </c>
      <c r="Q49" s="26" t="s">
        <v>644</v>
      </c>
      <c r="R49" s="26" t="s">
        <v>644</v>
      </c>
      <c r="S49" s="26" t="s">
        <v>51</v>
      </c>
      <c r="T49" s="26" t="s">
        <v>796</v>
      </c>
      <c r="U49" s="35" t="s">
        <v>797</v>
      </c>
      <c r="V49" s="37" t="s">
        <v>798</v>
      </c>
      <c r="W49" s="26" t="s">
        <v>51</v>
      </c>
      <c r="X49" s="40" t="s">
        <v>645</v>
      </c>
      <c r="Y49" s="35" t="s">
        <v>719</v>
      </c>
      <c r="Z49" s="35"/>
      <c r="AA49" s="35" t="s">
        <v>799</v>
      </c>
      <c r="AB49" s="38">
        <v>0</v>
      </c>
      <c r="AC49" s="35" t="s">
        <v>646</v>
      </c>
      <c r="AD49" s="35" t="str">
        <f>VLOOKUP(E:E,'附件5-1'!D:P,8,FALSE)</f>
        <v>墨脱村股份经济合作社</v>
      </c>
      <c r="AE49" s="35"/>
      <c r="AF49" s="180"/>
      <c r="AG49" s="177">
        <f t="shared" si="6"/>
        <v>2017</v>
      </c>
      <c r="AH49" s="177" t="str">
        <f t="shared" si="7"/>
        <v>540423201719012</v>
      </c>
    </row>
    <row r="50" ht="19.9" customHeight="1" spans="1:34">
      <c r="A50" s="25" t="str">
        <f>540423&amp;D50&amp;VLOOKUP(P50,{"青稞","01";"小麦","02";"饲料","03";"牦牛","04";"乳","05";"羊","06";"猪","07";"鸡","08";"蜂","09";"鱼虾","10";"藏药","11";"茶","12";"葡萄","13";"苹果","14";"猕猴桃","15";"设施农业","16";"乡村旅游","17";"商贸流通","18";"其他","19"},2,FALSE)&amp;TEXT(COUNTIF($P$5:P50,P50),"000")</f>
        <v>540423201718005</v>
      </c>
      <c r="B50" s="26" t="s">
        <v>48</v>
      </c>
      <c r="C50" s="27" t="s">
        <v>49</v>
      </c>
      <c r="D50" s="27" cm="1">
        <f t="array" ref="D50">INDEX(附件2!$D:$D,MATCH(E50,附件2!$E:$E,0))</f>
        <v>2017</v>
      </c>
      <c r="E50" s="29" t="s">
        <v>193</v>
      </c>
      <c r="F50" s="28" t="s">
        <v>737</v>
      </c>
      <c r="G50" s="29" t="s">
        <v>800</v>
      </c>
      <c r="H50" s="30" t="s">
        <v>801</v>
      </c>
      <c r="I50" s="31">
        <f t="shared" si="4"/>
        <v>1772.44</v>
      </c>
      <c r="J50" s="31">
        <f>VLOOKUP(E50,附件2!$E$9:$I$410,5,0)/10000</f>
        <v>1411.954994</v>
      </c>
      <c r="K50" s="32">
        <f>VLOOKUP(E50,附件2!E:AF,28,0)/10000</f>
        <v>360.485006</v>
      </c>
      <c r="L50" s="31">
        <f t="shared" si="5"/>
        <v>1733.68</v>
      </c>
      <c r="M50" s="33">
        <f>VLOOKUP(E50,附件2!$E:$BE,30,0)/10000</f>
        <v>1411.954994</v>
      </c>
      <c r="N50" s="34">
        <f>VLOOKUP(E50,附件2!$E:$BE,53,0)/10000</f>
        <v>321.725006</v>
      </c>
      <c r="O50" s="26" t="s">
        <v>642</v>
      </c>
      <c r="P50" s="26" t="s">
        <v>740</v>
      </c>
      <c r="Q50" s="26" t="s">
        <v>644</v>
      </c>
      <c r="R50" s="26" t="s">
        <v>644</v>
      </c>
      <c r="S50" s="26" t="s">
        <v>51</v>
      </c>
      <c r="T50" s="26" t="s">
        <v>656</v>
      </c>
      <c r="U50" s="35" t="s">
        <v>657</v>
      </c>
      <c r="V50" s="35" t="s">
        <v>802</v>
      </c>
      <c r="W50" s="26" t="s">
        <v>51</v>
      </c>
      <c r="X50" s="26" t="s">
        <v>803</v>
      </c>
      <c r="Y50" s="26" t="s">
        <v>804</v>
      </c>
      <c r="Z50" s="26" t="s">
        <v>805</v>
      </c>
      <c r="AA50" s="26"/>
      <c r="AB50" s="38">
        <v>0</v>
      </c>
      <c r="AC50" s="35" t="s">
        <v>646</v>
      </c>
      <c r="AD50" s="35" t="str">
        <f>VLOOKUP(E:E,'附件5-1'!D:P,8,FALSE)</f>
        <v>墨脱县城乡振兴产业有限公司</v>
      </c>
      <c r="AE50" s="35"/>
      <c r="AF50" s="180"/>
      <c r="AG50" s="177">
        <f t="shared" si="6"/>
        <v>2017</v>
      </c>
      <c r="AH50" s="177" t="str">
        <f t="shared" si="7"/>
        <v>540423201718005</v>
      </c>
    </row>
    <row r="51" ht="19.9" customHeight="1" spans="1:34">
      <c r="A51" s="25" t="str">
        <f>540423&amp;D51&amp;VLOOKUP(P51,{"青稞","01";"小麦","02";"饲料","03";"牦牛","04";"乳","05";"羊","06";"猪","07";"鸡","08";"蜂","09";"鱼虾","10";"藏药","11";"茶","12";"葡萄","13";"苹果","14";"猕猴桃","15";"设施农业","16";"乡村旅游","17";"商贸流通","18";"其他","19"},2,FALSE)&amp;TEXT(COUNTIF($P$5:P51,P51),"000")</f>
        <v>540423201717014</v>
      </c>
      <c r="B51" s="26" t="s">
        <v>48</v>
      </c>
      <c r="C51" s="27" t="s">
        <v>49</v>
      </c>
      <c r="D51" s="27" cm="1">
        <f t="array" ref="D51">INDEX(附件2!$D:$D,MATCH(E51,附件2!$E:$E,0))</f>
        <v>2017</v>
      </c>
      <c r="E51" s="29" t="s">
        <v>244</v>
      </c>
      <c r="F51" s="28" t="s">
        <v>701</v>
      </c>
      <c r="G51" s="29" t="s">
        <v>806</v>
      </c>
      <c r="H51" s="30" t="s">
        <v>807</v>
      </c>
      <c r="I51" s="31">
        <f t="shared" si="4"/>
        <v>55.64</v>
      </c>
      <c r="J51" s="31">
        <f>VLOOKUP(E51,附件2!$E$9:$I$410,5,0)/10000</f>
        <v>50</v>
      </c>
      <c r="K51" s="32">
        <f>VLOOKUP(E51,附件2!E:AF,28,0)/10000</f>
        <v>5.64</v>
      </c>
      <c r="L51" s="31">
        <f t="shared" si="5"/>
        <v>55.64</v>
      </c>
      <c r="M51" s="33">
        <f>VLOOKUP(E51,附件2!$E:$BE,30,0)/10000</f>
        <v>50</v>
      </c>
      <c r="N51" s="34">
        <f>VLOOKUP(E51,附件2!$E:$BE,53,0)/10000</f>
        <v>5.64</v>
      </c>
      <c r="O51" s="26" t="s">
        <v>642</v>
      </c>
      <c r="P51" s="26" t="s">
        <v>655</v>
      </c>
      <c r="Q51" s="26" t="s">
        <v>644</v>
      </c>
      <c r="R51" s="26" t="s">
        <v>644</v>
      </c>
      <c r="S51" s="26" t="s">
        <v>51</v>
      </c>
      <c r="T51" s="26" t="s">
        <v>656</v>
      </c>
      <c r="U51" s="35" t="s">
        <v>657</v>
      </c>
      <c r="V51" s="37" t="s">
        <v>808</v>
      </c>
      <c r="W51" s="26" t="s">
        <v>51</v>
      </c>
      <c r="X51" s="40">
        <v>2026.03</v>
      </c>
      <c r="Y51" s="35" t="s">
        <v>719</v>
      </c>
      <c r="Z51" s="35" t="s">
        <v>809</v>
      </c>
      <c r="AA51" s="35" t="s">
        <v>810</v>
      </c>
      <c r="AB51" s="38">
        <v>0</v>
      </c>
      <c r="AC51" s="35" t="s">
        <v>646</v>
      </c>
      <c r="AD51" s="35" t="str">
        <f>VLOOKUP(E:E,'附件5-1'!D:P,8,FALSE)</f>
        <v>布龙村股份经济合作社</v>
      </c>
      <c r="AE51" s="35"/>
      <c r="AF51" s="180"/>
      <c r="AG51" s="177">
        <f t="shared" si="6"/>
        <v>2017</v>
      </c>
      <c r="AH51" s="177" t="str">
        <f t="shared" si="7"/>
        <v>540423201717014</v>
      </c>
    </row>
    <row r="52" ht="19.9" customHeight="1" spans="1:34">
      <c r="A52" s="25" t="str">
        <f>540423&amp;D52&amp;VLOOKUP(P52,{"青稞","01";"小麦","02";"饲料","03";"牦牛","04";"乳","05";"羊","06";"猪","07";"鸡","08";"蜂","09";"鱼虾","10";"藏药","11";"茶","12";"葡萄","13";"苹果","14";"猕猴桃","15";"设施农业","16";"乡村旅游","17";"商贸流通","18";"其他","19"},2,FALSE)&amp;TEXT(COUNTIF($P$5:P52,P52),"000")</f>
        <v>540423201718006</v>
      </c>
      <c r="B52" s="26" t="s">
        <v>48</v>
      </c>
      <c r="C52" s="27" t="s">
        <v>49</v>
      </c>
      <c r="D52" s="27" cm="1">
        <f t="array" ref="D52">INDEX(附件2!$D:$D,MATCH(E52,附件2!$E:$E,0))</f>
        <v>2017</v>
      </c>
      <c r="E52" s="29" t="s">
        <v>204</v>
      </c>
      <c r="F52" s="28" t="s">
        <v>701</v>
      </c>
      <c r="G52" s="29" t="s">
        <v>811</v>
      </c>
      <c r="H52" s="30" t="s">
        <v>812</v>
      </c>
      <c r="I52" s="31">
        <f t="shared" si="4"/>
        <v>150.14</v>
      </c>
      <c r="J52" s="31">
        <f>VLOOKUP(E52,附件2!$E$9:$I$410,5,0)/10000</f>
        <v>150.14</v>
      </c>
      <c r="K52" s="32">
        <f>VLOOKUP(E52,附件2!E:AF,28,0)/10000</f>
        <v>0</v>
      </c>
      <c r="L52" s="31">
        <f t="shared" si="5"/>
        <v>80</v>
      </c>
      <c r="M52" s="33">
        <f>VLOOKUP(E52,附件2!$E:$BE,30,0)/10000</f>
        <v>80</v>
      </c>
      <c r="N52" s="34">
        <f>VLOOKUP(E52,附件2!$E:$BE,53,0)/10000</f>
        <v>0</v>
      </c>
      <c r="O52" s="26" t="s">
        <v>642</v>
      </c>
      <c r="P52" s="26" t="s">
        <v>740</v>
      </c>
      <c r="Q52" s="26" t="s">
        <v>644</v>
      </c>
      <c r="R52" s="26" t="s">
        <v>644</v>
      </c>
      <c r="S52" s="26" t="s">
        <v>51</v>
      </c>
      <c r="T52" s="26" t="s">
        <v>656</v>
      </c>
      <c r="U52" s="35" t="s">
        <v>657</v>
      </c>
      <c r="V52" s="37" t="s">
        <v>813</v>
      </c>
      <c r="W52" s="26" t="s">
        <v>51</v>
      </c>
      <c r="X52" s="40">
        <v>2024.08</v>
      </c>
      <c r="Y52" s="35" t="s">
        <v>709</v>
      </c>
      <c r="Z52" s="35" t="s">
        <v>814</v>
      </c>
      <c r="AA52" s="35" t="s">
        <v>815</v>
      </c>
      <c r="AB52" s="38">
        <v>0</v>
      </c>
      <c r="AC52" s="35" t="s">
        <v>646</v>
      </c>
      <c r="AD52" s="35" t="str">
        <f>VLOOKUP(E:E,'附件5-1'!D:P,8,FALSE)</f>
        <v>占根卡村股份经济合作社</v>
      </c>
      <c r="AE52" s="35"/>
      <c r="AF52" s="180"/>
      <c r="AG52" s="177">
        <f t="shared" si="6"/>
        <v>2017</v>
      </c>
      <c r="AH52" s="177" t="str">
        <f t="shared" si="7"/>
        <v>540423201718006</v>
      </c>
    </row>
    <row r="53" ht="19.9" customHeight="1" spans="1:34">
      <c r="A53" s="25" t="str">
        <f>540423&amp;D53&amp;VLOOKUP(P53,{"青稞","01";"小麦","02";"饲料","03";"牦牛","04";"乳","05";"羊","06";"猪","07";"鸡","08";"蜂","09";"鱼虾","10";"藏药","11";"茶","12";"葡萄","13";"苹果","14";"猕猴桃","15";"设施农业","16";"乡村旅游","17";"商贸流通","18";"其他","19"},2,FALSE)&amp;TEXT(COUNTIF($P$5:P53,P53),"000")</f>
        <v>540423201717015</v>
      </c>
      <c r="B53" s="26" t="s">
        <v>48</v>
      </c>
      <c r="C53" s="27" t="s">
        <v>49</v>
      </c>
      <c r="D53" s="27" cm="1">
        <f t="array" ref="D53">INDEX(附件2!$D:$D,MATCH(E53,附件2!$E:$E,0))</f>
        <v>2017</v>
      </c>
      <c r="E53" s="29" t="s">
        <v>242</v>
      </c>
      <c r="F53" s="28" t="s">
        <v>673</v>
      </c>
      <c r="G53" s="29" t="s">
        <v>816</v>
      </c>
      <c r="H53" s="30" t="s">
        <v>817</v>
      </c>
      <c r="I53" s="31">
        <f t="shared" si="4"/>
        <v>69.06</v>
      </c>
      <c r="J53" s="31">
        <f>VLOOKUP(E53,附件2!$E$9:$I$410,5,0)/10000</f>
        <v>49</v>
      </c>
      <c r="K53" s="32">
        <f>VLOOKUP(E53,附件2!E:AF,28,0)/10000</f>
        <v>20.06</v>
      </c>
      <c r="L53" s="31">
        <f t="shared" si="5"/>
        <v>69.06</v>
      </c>
      <c r="M53" s="33">
        <f>VLOOKUP(E53,附件2!$E:$BE,30,0)/10000</f>
        <v>49</v>
      </c>
      <c r="N53" s="34">
        <f>VLOOKUP(E53,附件2!$E:$BE,53,0)/10000</f>
        <v>20.06</v>
      </c>
      <c r="O53" s="26" t="s">
        <v>642</v>
      </c>
      <c r="P53" s="26" t="s">
        <v>655</v>
      </c>
      <c r="Q53" s="26" t="s">
        <v>644</v>
      </c>
      <c r="R53" s="26" t="s">
        <v>650</v>
      </c>
      <c r="S53" s="26" t="s">
        <v>52</v>
      </c>
      <c r="T53" s="26" t="s">
        <v>645</v>
      </c>
      <c r="U53" s="26" t="s">
        <v>645</v>
      </c>
      <c r="V53" s="26" t="s">
        <v>645</v>
      </c>
      <c r="W53" s="26" t="s">
        <v>645</v>
      </c>
      <c r="X53" s="26" t="s">
        <v>645</v>
      </c>
      <c r="Y53" s="26" t="s">
        <v>645</v>
      </c>
      <c r="Z53" s="26" t="s">
        <v>645</v>
      </c>
      <c r="AA53" s="26" t="s">
        <v>645</v>
      </c>
      <c r="AB53" s="38">
        <v>0</v>
      </c>
      <c r="AC53" s="35" t="s">
        <v>646</v>
      </c>
      <c r="AD53" s="35" t="str">
        <f>VLOOKUP(E:E,'附件5-1'!D:P,8,FALSE)</f>
        <v>帮果村股份经济合作社</v>
      </c>
      <c r="AE53" s="35" t="s">
        <v>651</v>
      </c>
      <c r="AF53" s="180"/>
      <c r="AG53" s="177">
        <f t="shared" si="6"/>
        <v>2017</v>
      </c>
      <c r="AH53" s="177" t="str">
        <f t="shared" si="7"/>
        <v>540423201717015</v>
      </c>
    </row>
    <row r="54" ht="19.9" customHeight="1" spans="1:34">
      <c r="A54" s="25" t="str">
        <f>540423&amp;D54&amp;VLOOKUP(P54,{"青稞","01";"小麦","02";"饲料","03";"牦牛","04";"乳","05";"羊","06";"猪","07";"鸡","08";"蜂","09";"鱼虾","10";"藏药","11";"茶","12";"葡萄","13";"苹果","14";"猕猴桃","15";"设施农业","16";"乡村旅游","17";"商贸流通","18";"其他","19"},2,FALSE)&amp;TEXT(COUNTIF($P$5:P54,P54),"000")</f>
        <v>540423201711001</v>
      </c>
      <c r="B54" s="26" t="s">
        <v>48</v>
      </c>
      <c r="C54" s="27" t="s">
        <v>49</v>
      </c>
      <c r="D54" s="27" cm="1">
        <f t="array" ref="D54">INDEX(附件2!$D:$D,MATCH(E54,附件2!$E:$E,0))</f>
        <v>2017</v>
      </c>
      <c r="E54" s="29" t="s">
        <v>166</v>
      </c>
      <c r="F54" s="28" t="s">
        <v>20</v>
      </c>
      <c r="G54" s="29" t="s">
        <v>818</v>
      </c>
      <c r="H54" s="30" t="s">
        <v>819</v>
      </c>
      <c r="I54" s="31">
        <f t="shared" si="4"/>
        <v>258</v>
      </c>
      <c r="J54" s="31">
        <f>VLOOKUP(E54,附件2!$E$9:$I$410,5,0)/10000</f>
        <v>258</v>
      </c>
      <c r="K54" s="32">
        <f>VLOOKUP(E54,附件2!E:AF,28,0)/10000</f>
        <v>0</v>
      </c>
      <c r="L54" s="31">
        <f t="shared" si="5"/>
        <v>245.839167</v>
      </c>
      <c r="M54" s="33">
        <f>VLOOKUP(E54,附件2!$E:$BE,30,0)/10000</f>
        <v>245.839167</v>
      </c>
      <c r="N54" s="34">
        <f>VLOOKUP(E54,附件2!$E:$BE,53,0)/10000</f>
        <v>0</v>
      </c>
      <c r="O54" s="26" t="s">
        <v>642</v>
      </c>
      <c r="P54" s="26" t="s">
        <v>820</v>
      </c>
      <c r="Q54" s="26" t="s">
        <v>644</v>
      </c>
      <c r="R54" s="26" t="s">
        <v>644</v>
      </c>
      <c r="S54" s="26"/>
      <c r="T54" s="26"/>
      <c r="U54" s="35"/>
      <c r="V54" s="35"/>
      <c r="W54" s="26"/>
      <c r="X54" s="26"/>
      <c r="Y54" s="26"/>
      <c r="Z54" s="26"/>
      <c r="AA54" s="26"/>
      <c r="AB54" s="38">
        <v>0</v>
      </c>
      <c r="AC54" s="35" t="s">
        <v>646</v>
      </c>
      <c r="AD54" s="35" t="str">
        <f>VLOOKUP(E:E,'附件5-1'!D:P,8,FALSE)</f>
        <v>墨脱县城乡振兴产业有限公司</v>
      </c>
      <c r="AE54" s="35"/>
      <c r="AF54" s="180"/>
      <c r="AG54" s="177">
        <f t="shared" si="6"/>
        <v>2017</v>
      </c>
      <c r="AH54" s="177" t="str">
        <f t="shared" si="7"/>
        <v>540423201711001</v>
      </c>
    </row>
    <row r="55" ht="19.9" customHeight="1" spans="1:34">
      <c r="A55" s="25" t="str">
        <f>540423&amp;D55&amp;VLOOKUP(P55,{"青稞","01";"小麦","02";"饲料","03";"牦牛","04";"乳","05";"羊","06";"猪","07";"鸡","08";"蜂","09";"鱼虾","10";"藏药","11";"茶","12";"葡萄","13";"苹果","14";"猕猴桃","15";"设施农业","16";"乡村旅游","17";"商贸流通","18";"其他","19"},2,FALSE)&amp;TEXT(COUNTIF($P$5:P55,P55),"000")</f>
        <v>540423201718007</v>
      </c>
      <c r="B55" s="26" t="s">
        <v>48</v>
      </c>
      <c r="C55" s="27" t="s">
        <v>49</v>
      </c>
      <c r="D55" s="27" cm="1">
        <f t="array" ref="D55">INDEX(附件2!$D:$D,MATCH(E55,附件2!$E:$E,0))</f>
        <v>2017</v>
      </c>
      <c r="E55" s="29" t="s">
        <v>159</v>
      </c>
      <c r="F55" s="28" t="s">
        <v>737</v>
      </c>
      <c r="G55" s="29" t="s">
        <v>821</v>
      </c>
      <c r="H55" s="30" t="s">
        <v>822</v>
      </c>
      <c r="I55" s="31">
        <f t="shared" si="4"/>
        <v>4873.61</v>
      </c>
      <c r="J55" s="31">
        <f>VLOOKUP(E55,附件2!$E$9:$I$410,5,0)/10000</f>
        <v>961.08</v>
      </c>
      <c r="K55" s="32">
        <f>VLOOKUP(E55,附件2!E:AF,28,0)/10000</f>
        <v>3912.53</v>
      </c>
      <c r="L55" s="31">
        <f t="shared" si="5"/>
        <v>4806.81472</v>
      </c>
      <c r="M55" s="33">
        <f>VLOOKUP(E55,附件2!$E:$BE,30,0)/10000</f>
        <v>961.08</v>
      </c>
      <c r="N55" s="34">
        <f>VLOOKUP(E55,附件2!$E:$BE,53,0)/10000</f>
        <v>3845.73472</v>
      </c>
      <c r="O55" s="26" t="s">
        <v>642</v>
      </c>
      <c r="P55" s="26" t="s">
        <v>740</v>
      </c>
      <c r="Q55" s="26" t="s">
        <v>644</v>
      </c>
      <c r="R55" s="26" t="s">
        <v>644</v>
      </c>
      <c r="S55" s="26" t="s">
        <v>51</v>
      </c>
      <c r="T55" s="26" t="s">
        <v>656</v>
      </c>
      <c r="U55" s="35" t="s">
        <v>682</v>
      </c>
      <c r="V55" s="35" t="s">
        <v>823</v>
      </c>
      <c r="W55" s="26" t="s">
        <v>51</v>
      </c>
      <c r="X55" s="26">
        <v>2021.05</v>
      </c>
      <c r="Y55" s="26" t="s">
        <v>741</v>
      </c>
      <c r="Z55" s="26" t="s">
        <v>824</v>
      </c>
      <c r="AA55" s="26"/>
      <c r="AB55" s="38">
        <v>0</v>
      </c>
      <c r="AC55" s="35" t="s">
        <v>646</v>
      </c>
      <c r="AD55" s="35" t="str">
        <f>VLOOKUP(E:E,'附件5-1'!D:P,8,FALSE)</f>
        <v>墨脱县城乡振兴产业有限公司</v>
      </c>
      <c r="AE55" s="35"/>
      <c r="AF55" s="180"/>
      <c r="AG55" s="177">
        <f t="shared" si="6"/>
        <v>2017</v>
      </c>
      <c r="AH55" s="177" t="str">
        <f t="shared" si="7"/>
        <v>540423201718007</v>
      </c>
    </row>
    <row r="56" ht="19.9" customHeight="1" spans="1:34">
      <c r="A56" s="25" t="str">
        <f>540423&amp;D56&amp;VLOOKUP(P56,{"青稞","01";"小麦","02";"饲料","03";"牦牛","04";"乳","05";"羊","06";"猪","07";"鸡","08";"蜂","09";"鱼虾","10";"藏药","11";"茶","12";"葡萄","13";"苹果","14";"猕猴桃","15";"设施农业","16";"乡村旅游","17";"商贸流通","18";"其他","19"},2,FALSE)&amp;TEXT(COUNTIF($P$5:P56,P56),"000")</f>
        <v>540423201717016</v>
      </c>
      <c r="B56" s="26" t="s">
        <v>48</v>
      </c>
      <c r="C56" s="27" t="s">
        <v>49</v>
      </c>
      <c r="D56" s="27" cm="1">
        <f t="array" ref="D56">INDEX(附件2!$D:$D,MATCH(E56,附件2!$E:$E,0))</f>
        <v>2017</v>
      </c>
      <c r="E56" s="29" t="s">
        <v>184</v>
      </c>
      <c r="F56" s="28" t="s">
        <v>662</v>
      </c>
      <c r="G56" s="29" t="s">
        <v>678</v>
      </c>
      <c r="H56" s="30" t="s">
        <v>825</v>
      </c>
      <c r="I56" s="31">
        <f t="shared" si="4"/>
        <v>194.89</v>
      </c>
      <c r="J56" s="31">
        <f>VLOOKUP(E56,附件2!$E$9:$I$410,5,0)/10000</f>
        <v>194.89</v>
      </c>
      <c r="K56" s="32">
        <f>VLOOKUP(E56,附件2!E:AF,28,0)/10000</f>
        <v>0</v>
      </c>
      <c r="L56" s="31">
        <f t="shared" si="5"/>
        <v>187.620794</v>
      </c>
      <c r="M56" s="33">
        <f>VLOOKUP(E56,附件2!$E:$BE,30,0)/10000</f>
        <v>187.620794</v>
      </c>
      <c r="N56" s="34">
        <f>VLOOKUP(E56,附件2!$E:$BE,53,0)/10000</f>
        <v>0</v>
      </c>
      <c r="O56" s="26" t="s">
        <v>642</v>
      </c>
      <c r="P56" s="26" t="s">
        <v>655</v>
      </c>
      <c r="Q56" s="26" t="s">
        <v>644</v>
      </c>
      <c r="R56" s="26" t="s">
        <v>644</v>
      </c>
      <c r="S56" s="26" t="s">
        <v>51</v>
      </c>
      <c r="T56" s="26" t="s">
        <v>656</v>
      </c>
      <c r="U56" s="35" t="s">
        <v>826</v>
      </c>
      <c r="V56" s="37" t="s">
        <v>827</v>
      </c>
      <c r="W56" s="26" t="s">
        <v>51</v>
      </c>
      <c r="X56" s="40">
        <v>2025.01</v>
      </c>
      <c r="Y56" s="35" t="s">
        <v>659</v>
      </c>
      <c r="Z56" s="35" t="s">
        <v>828</v>
      </c>
      <c r="AA56" s="35" t="s">
        <v>829</v>
      </c>
      <c r="AB56" s="38">
        <v>0</v>
      </c>
      <c r="AC56" s="35" t="s">
        <v>646</v>
      </c>
      <c r="AD56" s="35" t="str">
        <f>VLOOKUP(E:E,'附件5-1'!D:P,8,FALSE)</f>
        <v>地东村股份经济合作社</v>
      </c>
      <c r="AE56" s="35"/>
      <c r="AF56" s="180"/>
      <c r="AG56" s="177">
        <f t="shared" si="6"/>
        <v>2017</v>
      </c>
      <c r="AH56" s="177" t="str">
        <f t="shared" si="7"/>
        <v>540423201717016</v>
      </c>
    </row>
    <row r="57" ht="19.9" customHeight="1" spans="1:34">
      <c r="A57" s="25" t="str">
        <f>540423&amp;D57&amp;VLOOKUP(P57,{"青稞","01";"小麦","02";"饲料","03";"牦牛","04";"乳","05";"羊","06";"猪","07";"鸡","08";"蜂","09";"鱼虾","10";"藏药","11";"茶","12";"葡萄","13";"苹果","14";"猕猴桃","15";"设施农业","16";"乡村旅游","17";"商贸流通","18";"其他","19"},2,FALSE)&amp;TEXT(COUNTIF($P$5:P57,P57),"000")</f>
        <v>540423201812003</v>
      </c>
      <c r="B57" s="26" t="s">
        <v>48</v>
      </c>
      <c r="C57" s="27" t="s">
        <v>49</v>
      </c>
      <c r="D57" s="27" cm="1">
        <f t="array" ref="D57">INDEX(附件2!$D:$D,MATCH(E57,附件2!$E:$E,0))</f>
        <v>2018</v>
      </c>
      <c r="E57" s="29" t="s">
        <v>198</v>
      </c>
      <c r="F57" s="28" t="s">
        <v>669</v>
      </c>
      <c r="G57" s="29" t="s">
        <v>670</v>
      </c>
      <c r="H57" s="37" t="s">
        <v>830</v>
      </c>
      <c r="I57" s="31">
        <f t="shared" si="4"/>
        <v>579.37</v>
      </c>
      <c r="J57" s="31">
        <f>VLOOKUP(E57,附件2!$E$9:$I$410,5,0)/10000</f>
        <v>377</v>
      </c>
      <c r="K57" s="32">
        <f>VLOOKUP(E57,附件2!E:AF,28,0)/10000</f>
        <v>202.37</v>
      </c>
      <c r="L57" s="31">
        <f t="shared" si="5"/>
        <v>558.928683</v>
      </c>
      <c r="M57" s="33">
        <f>VLOOKUP(E57,附件2!$E:$BE,30,0)/10000</f>
        <v>377</v>
      </c>
      <c r="N57" s="34">
        <f>VLOOKUP(E57,附件2!$E:$BE,53,0)/10000</f>
        <v>181.928683</v>
      </c>
      <c r="O57" s="26" t="s">
        <v>642</v>
      </c>
      <c r="P57" s="26" t="s">
        <v>772</v>
      </c>
      <c r="Q57" s="26" t="s">
        <v>644</v>
      </c>
      <c r="R57" s="26" t="s">
        <v>644</v>
      </c>
      <c r="S57" s="26" t="s">
        <v>51</v>
      </c>
      <c r="T57" s="26" t="s">
        <v>656</v>
      </c>
      <c r="U57" s="35" t="s">
        <v>682</v>
      </c>
      <c r="V57" s="37" t="s">
        <v>831</v>
      </c>
      <c r="W57" s="26" t="s">
        <v>51</v>
      </c>
      <c r="X57" s="40" t="s">
        <v>832</v>
      </c>
      <c r="Y57" s="35" t="s">
        <v>719</v>
      </c>
      <c r="Z57" s="35" t="s">
        <v>833</v>
      </c>
      <c r="AA57" s="35" t="s">
        <v>834</v>
      </c>
      <c r="AB57" s="38">
        <v>0</v>
      </c>
      <c r="AC57" s="35" t="s">
        <v>646</v>
      </c>
      <c r="AD57" s="35" t="str">
        <f>VLOOKUP(E:E,'附件5-1'!D:P,8,FALSE)</f>
        <v>亚让村股份经济合作社</v>
      </c>
      <c r="AE57" s="35"/>
      <c r="AF57" s="180"/>
      <c r="AG57" s="177">
        <f t="shared" si="6"/>
        <v>2018</v>
      </c>
      <c r="AH57" s="177" t="str">
        <f t="shared" si="7"/>
        <v>540423201812003</v>
      </c>
    </row>
    <row r="58" ht="19.9" customHeight="1" spans="1:34">
      <c r="A58" s="25" t="str">
        <f>540423&amp;D58&amp;VLOOKUP(P58,{"青稞","01";"小麦","02";"饲料","03";"牦牛","04";"乳","05";"羊","06";"猪","07";"鸡","08";"蜂","09";"鱼虾","10";"藏药","11";"茶","12";"葡萄","13";"苹果","14";"猕猴桃","15";"设施农业","16";"乡村旅游","17";"商贸流通","18";"其他","19"},2,FALSE)&amp;TEXT(COUNTIF($P$5:P58,P58),"000")</f>
        <v>540423201818008</v>
      </c>
      <c r="B58" s="26" t="s">
        <v>48</v>
      </c>
      <c r="C58" s="27" t="s">
        <v>49</v>
      </c>
      <c r="D58" s="27" cm="1">
        <f t="array" ref="D58">INDEX(附件2!$D:$D,MATCH(E58,附件2!$E:$E,0))</f>
        <v>2018</v>
      </c>
      <c r="E58" s="29" t="s">
        <v>161</v>
      </c>
      <c r="F58" s="28" t="s">
        <v>737</v>
      </c>
      <c r="G58" s="29" t="s">
        <v>738</v>
      </c>
      <c r="H58" s="30" t="s">
        <v>835</v>
      </c>
      <c r="I58" s="31">
        <f t="shared" si="4"/>
        <v>3000.000148</v>
      </c>
      <c r="J58" s="31">
        <f>VLOOKUP(E58,附件2!$E$9:$I$410,5,0)/10000</f>
        <v>2093.068648</v>
      </c>
      <c r="K58" s="32">
        <f>VLOOKUP(E58,附件2!E:AF,28,0)/10000</f>
        <v>906.9315</v>
      </c>
      <c r="L58" s="31">
        <f t="shared" si="5"/>
        <v>2865.685296</v>
      </c>
      <c r="M58" s="33">
        <f>VLOOKUP(E58,附件2!$E:$BE,30,0)/10000</f>
        <v>2093.068648</v>
      </c>
      <c r="N58" s="34">
        <f>VLOOKUP(E58,附件2!$E:$BE,53,0)/10000</f>
        <v>772.616648</v>
      </c>
      <c r="O58" s="26" t="s">
        <v>642</v>
      </c>
      <c r="P58" s="26" t="s">
        <v>740</v>
      </c>
      <c r="Q58" s="26" t="s">
        <v>644</v>
      </c>
      <c r="R58" s="26" t="s">
        <v>644</v>
      </c>
      <c r="S58" s="26" t="s">
        <v>51</v>
      </c>
      <c r="T58" s="26" t="s">
        <v>656</v>
      </c>
      <c r="U58" s="35" t="s">
        <v>682</v>
      </c>
      <c r="V58" s="35" t="s">
        <v>718</v>
      </c>
      <c r="W58" s="26" t="s">
        <v>51</v>
      </c>
      <c r="X58" s="26">
        <v>2023.07</v>
      </c>
      <c r="Y58" s="26" t="s">
        <v>741</v>
      </c>
      <c r="Z58" s="26" t="s">
        <v>836</v>
      </c>
      <c r="AA58" s="26"/>
      <c r="AB58" s="38">
        <v>0</v>
      </c>
      <c r="AC58" s="35" t="s">
        <v>646</v>
      </c>
      <c r="AD58" s="35" t="str">
        <f>VLOOKUP(E:E,'附件5-1'!D:P,8,FALSE)</f>
        <v>墨脱县城乡振兴产业有限公司</v>
      </c>
      <c r="AE58" s="35"/>
      <c r="AF58" s="180"/>
      <c r="AG58" s="177">
        <f t="shared" si="6"/>
        <v>2018</v>
      </c>
      <c r="AH58" s="177" t="str">
        <f t="shared" si="7"/>
        <v>540423201818008</v>
      </c>
    </row>
    <row r="59" ht="19.9" customHeight="1" spans="1:34">
      <c r="A59" s="25" t="str">
        <f>540423&amp;D59&amp;VLOOKUP(P59,{"青稞","01";"小麦","02";"饲料","03";"牦牛","04";"乳","05";"羊","06";"猪","07";"鸡","08";"蜂","09";"鱼虾","10";"藏药","11";"茶","12";"葡萄","13";"苹果","14";"猕猴桃","15";"设施农业","16";"乡村旅游","17";"商贸流通","18";"其他","19"},2,FALSE)&amp;TEXT(COUNTIF($P$5:P59,P59),"000")</f>
        <v>540423201818009</v>
      </c>
      <c r="B59" s="26" t="s">
        <v>48</v>
      </c>
      <c r="C59" s="27" t="s">
        <v>49</v>
      </c>
      <c r="D59" s="27" cm="1">
        <f t="array" ref="D59">INDEX(附件2!$D:$D,MATCH(E59,附件2!$E:$E,0))</f>
        <v>2018</v>
      </c>
      <c r="E59" s="29" t="s">
        <v>195</v>
      </c>
      <c r="F59" s="28" t="s">
        <v>701</v>
      </c>
      <c r="G59" s="29" t="s">
        <v>837</v>
      </c>
      <c r="H59" s="30" t="s">
        <v>838</v>
      </c>
      <c r="I59" s="31">
        <f t="shared" si="4"/>
        <v>838.03</v>
      </c>
      <c r="J59" s="31">
        <f>VLOOKUP(E59,附件2!$E$9:$I$410,5,0)/10000</f>
        <v>294.0285</v>
      </c>
      <c r="K59" s="32">
        <f>VLOOKUP(E59,附件2!E:AF,28,0)/10000</f>
        <v>544.0015</v>
      </c>
      <c r="L59" s="31">
        <f t="shared" si="5"/>
        <v>805.716614</v>
      </c>
      <c r="M59" s="33">
        <f>VLOOKUP(E59,附件2!$E:$BE,30,0)/10000</f>
        <v>294.0285</v>
      </c>
      <c r="N59" s="34">
        <f>VLOOKUP(E59,附件2!$E:$BE,53,0)/10000</f>
        <v>511.688114</v>
      </c>
      <c r="O59" s="26" t="s">
        <v>642</v>
      </c>
      <c r="P59" s="26" t="s">
        <v>740</v>
      </c>
      <c r="Q59" s="26" t="s">
        <v>644</v>
      </c>
      <c r="R59" s="26" t="s">
        <v>644</v>
      </c>
      <c r="S59" s="26" t="s">
        <v>51</v>
      </c>
      <c r="T59" s="26" t="s">
        <v>656</v>
      </c>
      <c r="U59" s="35" t="s">
        <v>826</v>
      </c>
      <c r="V59" s="37" t="s">
        <v>839</v>
      </c>
      <c r="W59" s="26" t="s">
        <v>51</v>
      </c>
      <c r="X59" s="40" t="s">
        <v>840</v>
      </c>
      <c r="Y59" s="35" t="s">
        <v>841</v>
      </c>
      <c r="Z59" s="35" t="s">
        <v>842</v>
      </c>
      <c r="AA59" s="35" t="s">
        <v>843</v>
      </c>
      <c r="AB59" s="38">
        <v>0</v>
      </c>
      <c r="AC59" s="35" t="s">
        <v>646</v>
      </c>
      <c r="AD59" s="35" t="str">
        <f>VLOOKUP(E:E,'附件5-1'!D:P,8,FALSE)</f>
        <v>格当乡人民政府</v>
      </c>
      <c r="AE59" s="35"/>
      <c r="AF59" s="180"/>
      <c r="AG59" s="177">
        <f t="shared" si="6"/>
        <v>2018</v>
      </c>
      <c r="AH59" s="177" t="str">
        <f t="shared" si="7"/>
        <v>540423201818009</v>
      </c>
    </row>
    <row r="60" ht="19.9" customHeight="1" spans="1:34">
      <c r="A60" s="25" t="str">
        <f>540423&amp;D60&amp;VLOOKUP(P60,{"青稞","01";"小麦","02";"饲料","03";"牦牛","04";"乳","05";"羊","06";"猪","07";"鸡","08";"蜂","09";"鱼虾","10";"藏药","11";"茶","12";"葡萄","13";"苹果","14";"猕猴桃","15";"设施农业","16";"乡村旅游","17";"商贸流通","18";"其他","19"},2,FALSE)&amp;TEXT(COUNTIF($P$5:P60,P60),"000")</f>
        <v>540423201818010</v>
      </c>
      <c r="B60" s="26" t="s">
        <v>48</v>
      </c>
      <c r="C60" s="27" t="s">
        <v>49</v>
      </c>
      <c r="D60" s="27" cm="1">
        <f t="array" ref="D60">INDEX(附件2!$D:$D,MATCH(E60,附件2!$E:$E,0))</f>
        <v>2018</v>
      </c>
      <c r="E60" s="29" t="s">
        <v>196</v>
      </c>
      <c r="F60" s="28" t="s">
        <v>693</v>
      </c>
      <c r="G60" s="29" t="s">
        <v>690</v>
      </c>
      <c r="H60" s="30" t="s">
        <v>844</v>
      </c>
      <c r="I60" s="31">
        <f t="shared" si="4"/>
        <v>795.39</v>
      </c>
      <c r="J60" s="31">
        <f>VLOOKUP(E60,附件2!$E$9:$I$410,5,0)/10000</f>
        <v>589.4355</v>
      </c>
      <c r="K60" s="32">
        <f>VLOOKUP(E60,附件2!E:AF,28,0)/10000</f>
        <v>205.9545</v>
      </c>
      <c r="L60" s="31">
        <f t="shared" si="5"/>
        <v>738.118067</v>
      </c>
      <c r="M60" s="33">
        <f>VLOOKUP(E60,附件2!$E:$BE,30,0)/10000</f>
        <v>589.4355</v>
      </c>
      <c r="N60" s="34">
        <f>VLOOKUP(E60,附件2!$E:$BE,53,0)/10000</f>
        <v>148.682567</v>
      </c>
      <c r="O60" s="26" t="s">
        <v>642</v>
      </c>
      <c r="P60" s="26" t="s">
        <v>740</v>
      </c>
      <c r="Q60" s="26" t="s">
        <v>644</v>
      </c>
      <c r="R60" s="26" t="s">
        <v>650</v>
      </c>
      <c r="S60" s="26" t="s">
        <v>52</v>
      </c>
      <c r="T60" s="26" t="s">
        <v>645</v>
      </c>
      <c r="U60" s="26" t="s">
        <v>645</v>
      </c>
      <c r="V60" s="26" t="s">
        <v>645</v>
      </c>
      <c r="W60" s="26" t="s">
        <v>645</v>
      </c>
      <c r="X60" s="26" t="s">
        <v>645</v>
      </c>
      <c r="Y60" s="26" t="s">
        <v>645</v>
      </c>
      <c r="Z60" s="26" t="s">
        <v>645</v>
      </c>
      <c r="AA60" s="26" t="s">
        <v>645</v>
      </c>
      <c r="AB60" s="38">
        <v>0</v>
      </c>
      <c r="AC60" s="35" t="s">
        <v>646</v>
      </c>
      <c r="AD60" s="35" t="str">
        <f>VLOOKUP(E:E,'附件5-1'!D:P,8,FALSE)</f>
        <v>达木乡人民政府</v>
      </c>
      <c r="AE60" s="35"/>
      <c r="AF60" s="180"/>
      <c r="AG60" s="177">
        <f t="shared" si="6"/>
        <v>2018</v>
      </c>
      <c r="AH60" s="177" t="str">
        <f t="shared" si="7"/>
        <v>540423201818010</v>
      </c>
    </row>
    <row r="61" ht="19.9" customHeight="1" spans="1:34">
      <c r="A61" s="25" t="str">
        <f>540423&amp;D61&amp;VLOOKUP(P61,{"青稞","01";"小麦","02";"饲料","03";"牦牛","04";"乳","05";"羊","06";"猪","07";"鸡","08";"蜂","09";"鱼虾","10";"藏药","11";"茶","12";"葡萄","13";"苹果","14";"猕猴桃","15";"设施农业","16";"乡村旅游","17";"商贸流通","18";"其他","19"},2,FALSE)&amp;TEXT(COUNTIF($P$5:P61,P61),"000")</f>
        <v>540423201818011</v>
      </c>
      <c r="B61" s="26" t="s">
        <v>48</v>
      </c>
      <c r="C61" s="27" t="s">
        <v>49</v>
      </c>
      <c r="D61" s="27" cm="1">
        <f t="array" ref="D61">INDEX(附件2!$D:$D,MATCH(E61,附件2!$E:$E,0))</f>
        <v>2018</v>
      </c>
      <c r="E61" s="29" t="s">
        <v>197</v>
      </c>
      <c r="F61" s="28" t="s">
        <v>662</v>
      </c>
      <c r="G61" s="29" t="s">
        <v>662</v>
      </c>
      <c r="H61" s="30" t="s">
        <v>845</v>
      </c>
      <c r="I61" s="31">
        <f t="shared" si="4"/>
        <v>688.81</v>
      </c>
      <c r="J61" s="31">
        <f>VLOOKUP(E61,附件2!$E$9:$I$410,5,0)/10000</f>
        <v>3.43</v>
      </c>
      <c r="K61" s="32">
        <f>VLOOKUP(E61,附件2!E:AF,28,0)/10000</f>
        <v>685.38</v>
      </c>
      <c r="L61" s="31">
        <f t="shared" si="5"/>
        <v>662.677083</v>
      </c>
      <c r="M61" s="33">
        <f>VLOOKUP(E61,附件2!$E:$BE,30,0)/10000</f>
        <v>3.43</v>
      </c>
      <c r="N61" s="34">
        <f>VLOOKUP(E61,附件2!$E:$BE,53,0)/10000</f>
        <v>659.247083</v>
      </c>
      <c r="O61" s="26" t="s">
        <v>642</v>
      </c>
      <c r="P61" s="26" t="s">
        <v>740</v>
      </c>
      <c r="Q61" s="26" t="s">
        <v>644</v>
      </c>
      <c r="R61" s="26" t="s">
        <v>644</v>
      </c>
      <c r="S61" s="26" t="s">
        <v>51</v>
      </c>
      <c r="T61" s="26" t="s">
        <v>656</v>
      </c>
      <c r="U61" s="35" t="s">
        <v>682</v>
      </c>
      <c r="V61" s="37" t="s">
        <v>846</v>
      </c>
      <c r="W61" s="26" t="s">
        <v>51</v>
      </c>
      <c r="X61" s="40">
        <v>2024.08</v>
      </c>
      <c r="Y61" s="35" t="s">
        <v>786</v>
      </c>
      <c r="Z61" s="35" t="s">
        <v>847</v>
      </c>
      <c r="AA61" s="35" t="s">
        <v>848</v>
      </c>
      <c r="AB61" s="38">
        <v>0</v>
      </c>
      <c r="AC61" s="35" t="s">
        <v>646</v>
      </c>
      <c r="AD61" s="35" t="str">
        <f>VLOOKUP(E:E,'附件5-1'!D:P,8,FALSE)</f>
        <v>背崩乡人民政府</v>
      </c>
      <c r="AE61" s="35"/>
      <c r="AF61" s="180"/>
      <c r="AG61" s="177">
        <f t="shared" si="6"/>
        <v>2018</v>
      </c>
      <c r="AH61" s="177" t="str">
        <f t="shared" si="7"/>
        <v>540423201818011</v>
      </c>
    </row>
    <row r="62" ht="19.9" customHeight="1" spans="1:34">
      <c r="A62" s="25" t="str">
        <f>540423&amp;D62&amp;VLOOKUP(P62,{"青稞","01";"小麦","02";"饲料","03";"牦牛","04";"乳","05";"羊","06";"猪","07";"鸡","08";"蜂","09";"鱼虾","10";"藏药","11";"茶","12";"葡萄","13";"苹果","14";"猕猴桃","15";"设施农业","16";"乡村旅游","17";"商贸流通","18";"其他","19"},2,FALSE)&amp;TEXT(COUNTIF($P$5:P62,P62),"000")</f>
        <v>540423201818012</v>
      </c>
      <c r="B62" s="26" t="s">
        <v>48</v>
      </c>
      <c r="C62" s="27" t="s">
        <v>49</v>
      </c>
      <c r="D62" s="27" cm="1">
        <f t="array" ref="D62">INDEX(附件2!$D:$D,MATCH(E62,附件2!$E:$E,0))</f>
        <v>2018</v>
      </c>
      <c r="E62" s="29" t="s">
        <v>162</v>
      </c>
      <c r="F62" s="28" t="s">
        <v>673</v>
      </c>
      <c r="G62" s="29" t="s">
        <v>673</v>
      </c>
      <c r="H62" s="30" t="s">
        <v>849</v>
      </c>
      <c r="I62" s="31">
        <f t="shared" si="4"/>
        <v>885.91</v>
      </c>
      <c r="J62" s="31">
        <f>VLOOKUP(E62,附件2!$E$9:$I$410,5,0)/10000</f>
        <v>310.607</v>
      </c>
      <c r="K62" s="32">
        <f>VLOOKUP(E62,附件2!E:AF,28,0)/10000</f>
        <v>575.303</v>
      </c>
      <c r="L62" s="31">
        <f t="shared" si="5"/>
        <v>886.454854</v>
      </c>
      <c r="M62" s="33">
        <f>VLOOKUP(E62,附件2!$E:$BE,30,0)/10000</f>
        <v>310.607</v>
      </c>
      <c r="N62" s="34">
        <f>VLOOKUP(E62,附件2!$E:$BE,53,0)/10000</f>
        <v>575.847854</v>
      </c>
      <c r="O62" s="26" t="s">
        <v>642</v>
      </c>
      <c r="P62" s="26" t="s">
        <v>740</v>
      </c>
      <c r="Q62" s="26" t="s">
        <v>644</v>
      </c>
      <c r="R62" s="26" t="s">
        <v>650</v>
      </c>
      <c r="S62" s="26" t="s">
        <v>52</v>
      </c>
      <c r="T62" s="26" t="s">
        <v>645</v>
      </c>
      <c r="U62" s="26" t="s">
        <v>645</v>
      </c>
      <c r="V62" s="26" t="s">
        <v>645</v>
      </c>
      <c r="W62" s="26" t="s">
        <v>645</v>
      </c>
      <c r="X62" s="26" t="s">
        <v>645</v>
      </c>
      <c r="Y62" s="26" t="s">
        <v>645</v>
      </c>
      <c r="Z62" s="26" t="s">
        <v>645</v>
      </c>
      <c r="AA62" s="26" t="s">
        <v>645</v>
      </c>
      <c r="AB62" s="38">
        <v>0</v>
      </c>
      <c r="AC62" s="35" t="s">
        <v>646</v>
      </c>
      <c r="AD62" s="35" t="str">
        <f>VLOOKUP(E:E,'附件5-1'!D:P,8,FALSE)</f>
        <v>帮辛乡人民政府</v>
      </c>
      <c r="AE62" s="35" t="s">
        <v>651</v>
      </c>
      <c r="AF62" s="180"/>
      <c r="AG62" s="177">
        <f t="shared" si="6"/>
        <v>2018</v>
      </c>
      <c r="AH62" s="177" t="str">
        <f t="shared" si="7"/>
        <v>540423201818012</v>
      </c>
    </row>
    <row r="63" ht="19.9" customHeight="1" spans="1:34">
      <c r="A63" s="25" t="str">
        <f>540423&amp;D63&amp;VLOOKUP(P63,{"青稞","01";"小麦","02";"饲料","03";"牦牛","04";"乳","05";"羊","06";"猪","07";"鸡","08";"蜂","09";"鱼虾","10";"藏药","11";"茶","12";"葡萄","13";"苹果","14";"猕猴桃","15";"设施农业","16";"乡村旅游","17";"商贸流通","18";"其他","19"},2,FALSE)&amp;TEXT(COUNTIF($P$5:P63,P63),"000")</f>
        <v>540423201912004</v>
      </c>
      <c r="B63" s="26" t="s">
        <v>48</v>
      </c>
      <c r="C63" s="27" t="s">
        <v>49</v>
      </c>
      <c r="D63" s="27" cm="1">
        <f t="array" ref="D63">INDEX(附件2!$D:$D,MATCH(E63,附件2!$E:$E,0))</f>
        <v>2019</v>
      </c>
      <c r="E63" s="29" t="s">
        <v>250</v>
      </c>
      <c r="F63" s="28" t="s">
        <v>647</v>
      </c>
      <c r="G63" s="29" t="s">
        <v>850</v>
      </c>
      <c r="H63" s="30" t="s">
        <v>851</v>
      </c>
      <c r="I63" s="31">
        <f t="shared" si="4"/>
        <v>450</v>
      </c>
      <c r="J63" s="31">
        <f>VLOOKUP(E63,附件2!$E$9:$I$410,5,0)/10000</f>
        <v>450</v>
      </c>
      <c r="K63" s="32">
        <f>VLOOKUP(E63,附件2!E:AF,28,0)/10000</f>
        <v>0</v>
      </c>
      <c r="L63" s="31">
        <f t="shared" si="5"/>
        <v>431.1</v>
      </c>
      <c r="M63" s="33">
        <f>VLOOKUP(E63,附件2!$E:$BE,30,0)/10000</f>
        <v>431.1</v>
      </c>
      <c r="N63" s="34">
        <f>VLOOKUP(E63,附件2!$E:$BE,53,0)/10000</f>
        <v>0</v>
      </c>
      <c r="O63" s="26" t="s">
        <v>642</v>
      </c>
      <c r="P63" s="26" t="s">
        <v>772</v>
      </c>
      <c r="Q63" s="26" t="s">
        <v>644</v>
      </c>
      <c r="R63" s="26" t="s">
        <v>704</v>
      </c>
      <c r="S63" s="26"/>
      <c r="T63" s="26"/>
      <c r="U63" s="35"/>
      <c r="V63" s="35"/>
      <c r="W63" s="26"/>
      <c r="X63" s="26"/>
      <c r="Y63" s="26"/>
      <c r="Z63" s="26"/>
      <c r="AA63" s="26"/>
      <c r="AB63" s="38">
        <v>0</v>
      </c>
      <c r="AC63" s="35" t="s">
        <v>646</v>
      </c>
      <c r="AD63" s="35" t="str">
        <f>VLOOKUP(E:E,'附件5-1'!D:P,8,FALSE)</f>
        <v>多龙岗村股份经济合作社</v>
      </c>
      <c r="AE63" s="35"/>
      <c r="AF63" s="180"/>
      <c r="AG63" s="177">
        <f t="shared" si="6"/>
        <v>2019</v>
      </c>
      <c r="AH63" s="177" t="str">
        <f t="shared" si="7"/>
        <v>540423201912004</v>
      </c>
    </row>
    <row r="64" ht="19.9" customHeight="1" spans="1:34">
      <c r="A64" s="25" t="str">
        <f>540423&amp;D64&amp;VLOOKUP(P64,{"青稞","01";"小麦","02";"饲料","03";"牦牛","04";"乳","05";"羊","06";"猪","07";"鸡","08";"蜂","09";"鱼虾","10";"藏药","11";"茶","12";"葡萄","13";"苹果","14";"猕猴桃","15";"设施农业","16";"乡村旅游","17";"商贸流通","18";"其他","19"},2,FALSE)&amp;TEXT(COUNTIF($P$5:P64,P64),"000")</f>
        <v>540423201912005</v>
      </c>
      <c r="B64" s="26" t="s">
        <v>48</v>
      </c>
      <c r="C64" s="27" t="s">
        <v>49</v>
      </c>
      <c r="D64" s="27" cm="1">
        <f t="array" ref="D64">INDEX(附件2!$D:$D,MATCH(E64,附件2!$E:$E,0))</f>
        <v>2019</v>
      </c>
      <c r="E64" s="29" t="s">
        <v>230</v>
      </c>
      <c r="F64" s="28" t="s">
        <v>737</v>
      </c>
      <c r="G64" s="29" t="s">
        <v>680</v>
      </c>
      <c r="H64" s="30" t="s">
        <v>852</v>
      </c>
      <c r="I64" s="31">
        <f t="shared" si="4"/>
        <v>1798.65</v>
      </c>
      <c r="J64" s="31">
        <f>VLOOKUP(E64,附件2!$E$9:$I$410,5,0)/10000</f>
        <v>1798.65</v>
      </c>
      <c r="K64" s="32">
        <f>VLOOKUP(E64,附件2!E:AF,28,0)/10000</f>
        <v>0</v>
      </c>
      <c r="L64" s="31">
        <f t="shared" si="5"/>
        <v>1158.403463</v>
      </c>
      <c r="M64" s="33">
        <f>VLOOKUP(E64,附件2!$E:$BE,30,0)/10000</f>
        <v>1158.403463</v>
      </c>
      <c r="N64" s="34">
        <f>VLOOKUP(E64,附件2!$E:$BE,53,0)/10000</f>
        <v>0</v>
      </c>
      <c r="O64" s="26" t="s">
        <v>642</v>
      </c>
      <c r="P64" s="26" t="s">
        <v>772</v>
      </c>
      <c r="Q64" s="26" t="s">
        <v>644</v>
      </c>
      <c r="R64" s="26" t="s">
        <v>644</v>
      </c>
      <c r="S64" s="26" t="s">
        <v>51</v>
      </c>
      <c r="T64" s="26" t="s">
        <v>656</v>
      </c>
      <c r="U64" s="35" t="s">
        <v>682</v>
      </c>
      <c r="V64" s="37" t="s">
        <v>853</v>
      </c>
      <c r="W64" s="26" t="s">
        <v>51</v>
      </c>
      <c r="X64" s="40">
        <v>2021.06</v>
      </c>
      <c r="Y64" s="35" t="s">
        <v>719</v>
      </c>
      <c r="Z64" s="35" t="s">
        <v>854</v>
      </c>
      <c r="AA64" s="35" t="s">
        <v>855</v>
      </c>
      <c r="AB64" s="38">
        <v>0</v>
      </c>
      <c r="AC64" s="35" t="s">
        <v>646</v>
      </c>
      <c r="AD64" s="35" t="str">
        <f>VLOOKUP(E:E,'附件5-1'!D:P,8,FALSE)</f>
        <v>墨脱县城乡振兴产业有限公司</v>
      </c>
      <c r="AE64" s="35"/>
      <c r="AF64" s="180"/>
      <c r="AG64" s="177">
        <f t="shared" si="6"/>
        <v>2019</v>
      </c>
      <c r="AH64" s="177" t="str">
        <f t="shared" si="7"/>
        <v>540423201912005</v>
      </c>
    </row>
    <row r="65" ht="19.9" customHeight="1" spans="1:34">
      <c r="A65" s="25" t="str">
        <f>540423&amp;D65&amp;VLOOKUP(P65,{"青稞","01";"小麦","02";"饲料","03";"牦牛","04";"乳","05";"羊","06";"猪","07";"鸡","08";"蜂","09";"鱼虾","10";"藏药","11";"茶","12";"葡萄","13";"苹果","14";"猕猴桃","15";"设施农业","16";"乡村旅游","17";"商贸流通","18";"其他","19"},2,FALSE)&amp;TEXT(COUNTIF($P$5:P65,P65),"000")</f>
        <v>540423201918013</v>
      </c>
      <c r="B65" s="26" t="s">
        <v>48</v>
      </c>
      <c r="C65" s="27" t="s">
        <v>49</v>
      </c>
      <c r="D65" s="27">
        <v>2019</v>
      </c>
      <c r="E65" s="29" t="s">
        <v>247</v>
      </c>
      <c r="F65" s="28" t="s">
        <v>652</v>
      </c>
      <c r="G65" s="29" t="s">
        <v>653</v>
      </c>
      <c r="H65" s="30" t="s">
        <v>856</v>
      </c>
      <c r="I65" s="31">
        <f t="shared" si="4"/>
        <v>28.17</v>
      </c>
      <c r="J65" s="31">
        <f>VLOOKUP(E65,附件2!$E$9:$I$410,5,0)/10000</f>
        <v>28.17</v>
      </c>
      <c r="K65" s="32">
        <f>VLOOKUP(E65,附件2!E:AF,28,0)/10000</f>
        <v>0</v>
      </c>
      <c r="L65" s="31">
        <f t="shared" si="5"/>
        <v>28.1695</v>
      </c>
      <c r="M65" s="33">
        <f>VLOOKUP(E65,附件2!$E:$BE,30,0)/10000</f>
        <v>28.1695</v>
      </c>
      <c r="N65" s="34">
        <f>VLOOKUP(E65,附件2!$E:$BE,53,0)/10000</f>
        <v>0</v>
      </c>
      <c r="O65" s="26" t="s">
        <v>774</v>
      </c>
      <c r="P65" s="26" t="s">
        <v>740</v>
      </c>
      <c r="Q65" s="26" t="s">
        <v>644</v>
      </c>
      <c r="R65" s="26" t="s">
        <v>645</v>
      </c>
      <c r="S65" s="26" t="s">
        <v>645</v>
      </c>
      <c r="T65" s="26" t="s">
        <v>645</v>
      </c>
      <c r="U65" s="26" t="s">
        <v>645</v>
      </c>
      <c r="V65" s="26" t="s">
        <v>645</v>
      </c>
      <c r="W65" s="26" t="s">
        <v>645</v>
      </c>
      <c r="X65" s="26" t="s">
        <v>645</v>
      </c>
      <c r="Y65" s="26" t="s">
        <v>645</v>
      </c>
      <c r="Z65" s="26" t="s">
        <v>645</v>
      </c>
      <c r="AA65" s="26" t="s">
        <v>645</v>
      </c>
      <c r="AB65" s="26" t="s">
        <v>645</v>
      </c>
      <c r="AC65" s="26" t="s">
        <v>645</v>
      </c>
      <c r="AD65" s="35" t="str">
        <f>VLOOKUP(E:E,'附件5-1'!D:P,8,FALSE)</f>
        <v>德兴乡德兴村股份经济合作社</v>
      </c>
      <c r="AE65" s="35"/>
      <c r="AF65" s="180"/>
      <c r="AG65" s="177">
        <f t="shared" si="6"/>
        <v>2019</v>
      </c>
      <c r="AH65" s="177" t="str">
        <f t="shared" si="7"/>
        <v>540423201918013</v>
      </c>
    </row>
    <row r="66" ht="19.9" customHeight="1" spans="1:34">
      <c r="A66" s="25" t="str">
        <f>540423&amp;D66&amp;VLOOKUP(P66,{"青稞","01";"小麦","02";"饲料","03";"牦牛","04";"乳","05";"羊","06";"猪","07";"鸡","08";"蜂","09";"鱼虾","10";"藏药","11";"茶","12";"葡萄","13";"苹果","14";"猕猴桃","15";"设施农业","16";"乡村旅游","17";"商贸流通","18";"其他","19"},2,FALSE)&amp;TEXT(COUNTIF($P$5:P66,P66),"000")</f>
        <v>540423201616008</v>
      </c>
      <c r="B66" s="26" t="s">
        <v>48</v>
      </c>
      <c r="C66" s="27" t="s">
        <v>49</v>
      </c>
      <c r="D66" s="27" cm="1">
        <f t="array" ref="D66">INDEX(附件2!$D:$D,MATCH(E66,附件2!$E:$E,0))</f>
        <v>2016</v>
      </c>
      <c r="E66" s="29" t="s">
        <v>233</v>
      </c>
      <c r="F66" s="28" t="s">
        <v>669</v>
      </c>
      <c r="G66" s="29" t="s">
        <v>857</v>
      </c>
      <c r="H66" s="30" t="s">
        <v>858</v>
      </c>
      <c r="I66" s="31">
        <f t="shared" si="4"/>
        <v>591.769</v>
      </c>
      <c r="J66" s="31">
        <f>VLOOKUP(E66,附件2!$E$9:$I$410,5,0)/10000</f>
        <v>591.769</v>
      </c>
      <c r="K66" s="32">
        <f>VLOOKUP(E66,附件2!E:AF,28,0)/10000</f>
        <v>0</v>
      </c>
      <c r="L66" s="31">
        <f t="shared" si="5"/>
        <v>576.42</v>
      </c>
      <c r="M66" s="33">
        <f>VLOOKUP(E66,附件2!$E:$BE,30,0)/10000</f>
        <v>576.42</v>
      </c>
      <c r="N66" s="34">
        <f>VLOOKUP(E66,附件2!$E:$BE,53,0)/10000</f>
        <v>0</v>
      </c>
      <c r="O66" s="26" t="s">
        <v>642</v>
      </c>
      <c r="P66" s="26" t="s">
        <v>672</v>
      </c>
      <c r="Q66" s="26" t="s">
        <v>644</v>
      </c>
      <c r="R66" s="26" t="s">
        <v>644</v>
      </c>
      <c r="S66" s="26" t="s">
        <v>52</v>
      </c>
      <c r="T66" s="26" t="s">
        <v>656</v>
      </c>
      <c r="U66" s="35" t="s">
        <v>682</v>
      </c>
      <c r="V66" s="37" t="s">
        <v>859</v>
      </c>
      <c r="W66" s="26" t="s">
        <v>51</v>
      </c>
      <c r="X66" s="40" t="s">
        <v>860</v>
      </c>
      <c r="Y66" s="26" t="s">
        <v>645</v>
      </c>
      <c r="Z66" s="26" t="s">
        <v>645</v>
      </c>
      <c r="AA66" s="35" t="s">
        <v>861</v>
      </c>
      <c r="AB66" s="38">
        <v>0</v>
      </c>
      <c r="AC66" s="35" t="s">
        <v>646</v>
      </c>
      <c r="AD66" s="35" t="str">
        <f>VLOOKUP(E:E,'附件5-1'!D:P,8,FALSE)</f>
        <v>朗杰岗村股份经济合作社</v>
      </c>
      <c r="AE66" s="35"/>
      <c r="AF66" s="180"/>
      <c r="AG66" s="177">
        <f t="shared" si="6"/>
        <v>2016</v>
      </c>
      <c r="AH66" s="177" t="str">
        <f t="shared" si="7"/>
        <v>540423201616008</v>
      </c>
    </row>
    <row r="67" ht="19.9" customHeight="1" spans="1:34">
      <c r="A67" s="25" t="str">
        <f>540423&amp;D67&amp;VLOOKUP(P67,{"青稞","01";"小麦","02";"饲料","03";"牦牛","04";"乳","05";"羊","06";"猪","07";"鸡","08";"蜂","09";"鱼虾","10";"藏药","11";"茶","12";"葡萄","13";"苹果","14";"猕猴桃","15";"设施农业","16";"乡村旅游","17";"商贸流通","18";"其他","19"},2,FALSE)&amp;TEXT(COUNTIF($P$5:P67,P67),"000")</f>
        <v>540423202212006</v>
      </c>
      <c r="B67" s="26" t="s">
        <v>48</v>
      </c>
      <c r="C67" s="27" t="s">
        <v>49</v>
      </c>
      <c r="D67" s="27">
        <v>2022</v>
      </c>
      <c r="E67" s="29" t="s">
        <v>345</v>
      </c>
      <c r="F67" s="28" t="s">
        <v>652</v>
      </c>
      <c r="G67" s="29" t="s">
        <v>680</v>
      </c>
      <c r="H67" s="30" t="s">
        <v>862</v>
      </c>
      <c r="I67" s="31">
        <f t="shared" si="4"/>
        <v>1000</v>
      </c>
      <c r="J67" s="31">
        <f>VLOOKUP(E67,附件2!$E$9:$I$410,5,0)/10000</f>
        <v>0</v>
      </c>
      <c r="K67" s="32">
        <f>VLOOKUP(E67,附件2!E:AF,28,0)/10000</f>
        <v>1000</v>
      </c>
      <c r="L67" s="31">
        <f t="shared" si="5"/>
        <v>1000</v>
      </c>
      <c r="M67" s="33">
        <f>VLOOKUP(E67,附件2!$E:$BE,30,0)/10000</f>
        <v>0</v>
      </c>
      <c r="N67" s="34">
        <f>VLOOKUP(E67,附件2!$E:$BE,53,0)/10000</f>
        <v>1000</v>
      </c>
      <c r="O67" s="26" t="s">
        <v>774</v>
      </c>
      <c r="P67" s="26" t="s">
        <v>772</v>
      </c>
      <c r="Q67" s="26" t="s">
        <v>644</v>
      </c>
      <c r="R67" s="26" t="s">
        <v>645</v>
      </c>
      <c r="S67" s="26" t="s">
        <v>645</v>
      </c>
      <c r="T67" s="26" t="s">
        <v>645</v>
      </c>
      <c r="U67" s="26" t="s">
        <v>645</v>
      </c>
      <c r="V67" s="26" t="s">
        <v>645</v>
      </c>
      <c r="W67" s="26" t="s">
        <v>645</v>
      </c>
      <c r="X67" s="26" t="s">
        <v>645</v>
      </c>
      <c r="Y67" s="26" t="s">
        <v>645</v>
      </c>
      <c r="Z67" s="26" t="s">
        <v>645</v>
      </c>
      <c r="AA67" s="26" t="s">
        <v>645</v>
      </c>
      <c r="AB67" s="26" t="s">
        <v>645</v>
      </c>
      <c r="AC67" s="26" t="s">
        <v>645</v>
      </c>
      <c r="AD67" s="35" t="str">
        <f>VLOOKUP(E:E,'附件5-1'!D:P,8,FALSE)</f>
        <v>德兴乡荷扎村股份经济合作社</v>
      </c>
      <c r="AE67" s="35"/>
      <c r="AF67" s="180"/>
      <c r="AG67" s="177">
        <f t="shared" si="6"/>
        <v>2022</v>
      </c>
      <c r="AH67" s="177" t="str">
        <f t="shared" si="7"/>
        <v>540423202212006</v>
      </c>
    </row>
    <row r="68" ht="19.9" customHeight="1" spans="1:34">
      <c r="A68" s="25" t="str">
        <f>540423&amp;D68&amp;VLOOKUP(P68,{"青稞","01";"小麦","02";"饲料","03";"牦牛","04";"乳","05";"羊","06";"猪","07";"鸡","08";"蜂","09";"鱼虾","10";"藏药","11";"茶","12";"葡萄","13";"苹果","14";"猕猴桃","15";"设施农业","16";"乡村旅游","17";"商贸流通","18";"其他","19"},2,FALSE)&amp;TEXT(COUNTIF($P$5:P68,P68),"000")</f>
        <v>540423202112007</v>
      </c>
      <c r="B68" s="26" t="s">
        <v>48</v>
      </c>
      <c r="C68" s="27" t="s">
        <v>49</v>
      </c>
      <c r="D68" s="27" cm="1">
        <f t="array" ref="D68">INDEX(附件2!$D:$D,MATCH(E68,附件2!$E:$E,0))</f>
        <v>2021</v>
      </c>
      <c r="E68" s="29" t="s">
        <v>309</v>
      </c>
      <c r="F68" s="28" t="s">
        <v>737</v>
      </c>
      <c r="G68" s="29" t="s">
        <v>694</v>
      </c>
      <c r="H68" s="30" t="s">
        <v>863</v>
      </c>
      <c r="I68" s="31">
        <f t="shared" si="4"/>
        <v>1000</v>
      </c>
      <c r="J68" s="31">
        <f>VLOOKUP(E68,附件2!$E$9:$I$410,5,0)/10000</f>
        <v>1000</v>
      </c>
      <c r="K68" s="32">
        <f>VLOOKUP(E68,附件2!E:AF,28,0)/10000</f>
        <v>0</v>
      </c>
      <c r="L68" s="31">
        <f t="shared" si="5"/>
        <v>853.962452</v>
      </c>
      <c r="M68" s="33">
        <f>VLOOKUP(E68,附件2!$E:$BE,30,0)/10000</f>
        <v>853.962452</v>
      </c>
      <c r="N68" s="34">
        <f>VLOOKUP(E68,附件2!$E:$BE,53,0)/10000</f>
        <v>0</v>
      </c>
      <c r="O68" s="26" t="s">
        <v>642</v>
      </c>
      <c r="P68" s="26" t="s">
        <v>772</v>
      </c>
      <c r="Q68" s="26" t="s">
        <v>644</v>
      </c>
      <c r="R68" s="26" t="s">
        <v>704</v>
      </c>
      <c r="S68" s="26" t="s">
        <v>51</v>
      </c>
      <c r="T68" s="26" t="s">
        <v>656</v>
      </c>
      <c r="U68" s="35" t="s">
        <v>826</v>
      </c>
      <c r="V68" s="35" t="s">
        <v>864</v>
      </c>
      <c r="W68" s="26" t="s">
        <v>51</v>
      </c>
      <c r="X68" s="26">
        <v>2024.03</v>
      </c>
      <c r="Y68" s="26" t="s">
        <v>741</v>
      </c>
      <c r="Z68" s="26" t="s">
        <v>865</v>
      </c>
      <c r="AA68" s="26"/>
      <c r="AB68" s="38">
        <v>0</v>
      </c>
      <c r="AC68" s="35" t="s">
        <v>646</v>
      </c>
      <c r="AD68" s="35" t="str">
        <f>VLOOKUP(E:E,'附件5-1'!D:P,8,FALSE)</f>
        <v>墨脱县城乡振兴产业有限公司</v>
      </c>
      <c r="AE68" s="35"/>
      <c r="AF68" s="180"/>
      <c r="AG68" s="177">
        <f t="shared" si="6"/>
        <v>2021</v>
      </c>
      <c r="AH68" s="177" t="str">
        <f t="shared" si="7"/>
        <v>540423202112007</v>
      </c>
    </row>
    <row r="69" ht="19.9" customHeight="1" spans="1:34">
      <c r="A69" s="25" t="str">
        <f>540423&amp;D69&amp;VLOOKUP(P69,{"青稞","01";"小麦","02";"饲料","03";"牦牛","04";"乳","05";"羊","06";"猪","07";"鸡","08";"蜂","09";"鱼虾","10";"藏药","11";"茶","12";"葡萄","13";"苹果","14";"猕猴桃","15";"设施农业","16";"乡村旅游","17";"商贸流通","18";"其他","19"},2,FALSE)&amp;TEXT(COUNTIF($P$5:P69,P69),"000")</f>
        <v>540423202112008</v>
      </c>
      <c r="B69" s="26" t="s">
        <v>48</v>
      </c>
      <c r="C69" s="27" t="s">
        <v>49</v>
      </c>
      <c r="D69" s="27" cm="1">
        <f t="array" ref="D69">INDEX(附件2!$D:$D,MATCH(E69,附件2!$E:$E,0))</f>
        <v>2021</v>
      </c>
      <c r="E69" s="29" t="s">
        <v>311</v>
      </c>
      <c r="F69" s="28" t="s">
        <v>737</v>
      </c>
      <c r="G69" s="29" t="s">
        <v>811</v>
      </c>
      <c r="H69" s="30" t="s">
        <v>866</v>
      </c>
      <c r="I69" s="31">
        <f t="shared" ref="I69:I100" si="8">J69+K69</f>
        <v>1000</v>
      </c>
      <c r="J69" s="31">
        <f>VLOOKUP(E69,附件2!$E$9:$I$410,5,0)/10000</f>
        <v>1000</v>
      </c>
      <c r="K69" s="32">
        <f>VLOOKUP(E69,附件2!E:AF,28,0)/10000</f>
        <v>0</v>
      </c>
      <c r="L69" s="31">
        <f t="shared" ref="L69:L100" si="9">M69+N69</f>
        <v>727.091303</v>
      </c>
      <c r="M69" s="33">
        <f>VLOOKUP(E69,附件2!$E:$BE,30,0)/10000</f>
        <v>727.091303</v>
      </c>
      <c r="N69" s="34">
        <f>VLOOKUP(E69,附件2!$E:$BE,53,0)/10000</f>
        <v>0</v>
      </c>
      <c r="O69" s="26" t="s">
        <v>642</v>
      </c>
      <c r="P69" s="26" t="s">
        <v>772</v>
      </c>
      <c r="Q69" s="26" t="s">
        <v>644</v>
      </c>
      <c r="R69" s="26" t="s">
        <v>704</v>
      </c>
      <c r="S69" s="26" t="s">
        <v>52</v>
      </c>
      <c r="T69" s="26" t="s">
        <v>645</v>
      </c>
      <c r="U69" s="26" t="s">
        <v>645</v>
      </c>
      <c r="V69" s="26" t="s">
        <v>645</v>
      </c>
      <c r="W69" s="26" t="s">
        <v>645</v>
      </c>
      <c r="X69" s="26" t="s">
        <v>645</v>
      </c>
      <c r="Y69" s="26" t="s">
        <v>645</v>
      </c>
      <c r="Z69" s="26" t="s">
        <v>645</v>
      </c>
      <c r="AA69" s="26" t="s">
        <v>645</v>
      </c>
      <c r="AB69" s="38">
        <v>0</v>
      </c>
      <c r="AC69" s="35" t="s">
        <v>646</v>
      </c>
      <c r="AD69" s="35" t="str">
        <f>VLOOKUP(E:E,'附件5-1'!D:P,8,FALSE)</f>
        <v>墨脱县城乡振兴产业有限公司</v>
      </c>
      <c r="AE69" s="35"/>
      <c r="AF69" s="180"/>
      <c r="AG69" s="177">
        <f t="shared" ref="AG69:AG100" si="10">D69</f>
        <v>2021</v>
      </c>
      <c r="AH69" s="177" t="str">
        <f t="shared" ref="AH69:AH100" si="11">A69</f>
        <v>540423202112008</v>
      </c>
    </row>
    <row r="70" ht="19.9" customHeight="1" spans="1:34">
      <c r="A70" s="25" t="str">
        <f>540423&amp;D70&amp;VLOOKUP(P70,{"青稞","01";"小麦","02";"饲料","03";"牦牛","04";"乳","05";"羊","06";"猪","07";"鸡","08";"蜂","09";"鱼虾","10";"藏药","11";"茶","12";"葡萄","13";"苹果","14";"猕猴桃","15";"设施农业","16";"乡村旅游","17";"商贸流通","18";"其他","19"},2,FALSE)&amp;TEXT(COUNTIF($P$5:P70,P70),"000")</f>
        <v>540423202112009</v>
      </c>
      <c r="B70" s="26" t="s">
        <v>48</v>
      </c>
      <c r="C70" s="27" t="s">
        <v>49</v>
      </c>
      <c r="D70" s="27" cm="1">
        <f t="array" ref="D70">INDEX(附件2!$D:$D,MATCH(E70,附件2!$E:$E,0))</f>
        <v>2021</v>
      </c>
      <c r="E70" s="29" t="s">
        <v>313</v>
      </c>
      <c r="F70" s="28" t="s">
        <v>737</v>
      </c>
      <c r="G70" s="29" t="s">
        <v>712</v>
      </c>
      <c r="H70" s="30" t="s">
        <v>867</v>
      </c>
      <c r="I70" s="31">
        <f t="shared" si="8"/>
        <v>1000</v>
      </c>
      <c r="J70" s="31">
        <f>VLOOKUP(E70,附件2!$E$9:$I$410,5,0)/10000</f>
        <v>1000</v>
      </c>
      <c r="K70" s="32">
        <f>VLOOKUP(E70,附件2!E:AF,28,0)/10000</f>
        <v>0</v>
      </c>
      <c r="L70" s="31">
        <f t="shared" si="9"/>
        <v>820.779437</v>
      </c>
      <c r="M70" s="33">
        <f>VLOOKUP(E70,附件2!$E:$BE,30,0)/10000</f>
        <v>820.779437</v>
      </c>
      <c r="N70" s="34">
        <f>VLOOKUP(E70,附件2!$E:$BE,53,0)/10000</f>
        <v>0</v>
      </c>
      <c r="O70" s="26" t="s">
        <v>642</v>
      </c>
      <c r="P70" s="26" t="s">
        <v>772</v>
      </c>
      <c r="Q70" s="26" t="s">
        <v>644</v>
      </c>
      <c r="R70" s="26" t="s">
        <v>650</v>
      </c>
      <c r="S70" s="26" t="s">
        <v>52</v>
      </c>
      <c r="T70" s="26" t="s">
        <v>645</v>
      </c>
      <c r="U70" s="26" t="s">
        <v>645</v>
      </c>
      <c r="V70" s="26" t="s">
        <v>645</v>
      </c>
      <c r="W70" s="26" t="s">
        <v>645</v>
      </c>
      <c r="X70" s="26" t="s">
        <v>645</v>
      </c>
      <c r="Y70" s="26" t="s">
        <v>645</v>
      </c>
      <c r="Z70" s="26" t="s">
        <v>645</v>
      </c>
      <c r="AA70" s="26" t="s">
        <v>645</v>
      </c>
      <c r="AB70" s="38">
        <v>0</v>
      </c>
      <c r="AC70" s="35" t="s">
        <v>646</v>
      </c>
      <c r="AD70" s="35" t="str">
        <f>VLOOKUP(E:E,'附件5-1'!D:P,8,FALSE)</f>
        <v>墨脱县城乡振兴产业有限公司</v>
      </c>
      <c r="AE70" s="35" t="s">
        <v>651</v>
      </c>
      <c r="AF70" s="180"/>
      <c r="AG70" s="177">
        <f t="shared" si="10"/>
        <v>2021</v>
      </c>
      <c r="AH70" s="177" t="str">
        <f t="shared" si="11"/>
        <v>540423202112009</v>
      </c>
    </row>
    <row r="71" ht="57" spans="1:34">
      <c r="A71" s="25" t="str">
        <f>540423&amp;D71&amp;VLOOKUP(P71,{"青稞","01";"小麦","02";"饲料","03";"牦牛","04";"乳","05";"羊","06";"猪","07";"鸡","08";"蜂","09";"鱼虾","10";"藏药","11";"茶","12";"葡萄","13";"苹果","14";"猕猴桃","15";"设施农业","16";"乡村旅游","17";"商贸流通","18";"其他","19"},2,FALSE)&amp;TEXT(COUNTIF($P$5:P71,P71),"000")</f>
        <v>540423202112010</v>
      </c>
      <c r="B71" s="26" t="s">
        <v>48</v>
      </c>
      <c r="C71" s="27" t="s">
        <v>49</v>
      </c>
      <c r="D71" s="27" cm="1">
        <f t="array" ref="D71">INDEX(附件2!$D:$D,MATCH(E71,附件2!$E:$E,0))</f>
        <v>2021</v>
      </c>
      <c r="E71" s="29" t="s">
        <v>274</v>
      </c>
      <c r="F71" s="28" t="s">
        <v>737</v>
      </c>
      <c r="G71" s="29" t="s">
        <v>868</v>
      </c>
      <c r="H71" s="30" t="s">
        <v>869</v>
      </c>
      <c r="I71" s="31">
        <f t="shared" si="8"/>
        <v>1888.7</v>
      </c>
      <c r="J71" s="31">
        <f>VLOOKUP(E71,附件2!$E$9:$I$410,5,0)/10000</f>
        <v>1888.7</v>
      </c>
      <c r="K71" s="32">
        <f>VLOOKUP(E71,附件2!E:AF,28,0)/10000</f>
        <v>0</v>
      </c>
      <c r="L71" s="31">
        <f t="shared" si="9"/>
        <v>1876.832901</v>
      </c>
      <c r="M71" s="33">
        <f>VLOOKUP(E71,附件2!$E:$BE,30,0)/10000</f>
        <v>1876.832901</v>
      </c>
      <c r="N71" s="34">
        <f>VLOOKUP(E71,附件2!$E:$BE,53,0)/10000</f>
        <v>0</v>
      </c>
      <c r="O71" s="26" t="s">
        <v>642</v>
      </c>
      <c r="P71" s="26" t="s">
        <v>772</v>
      </c>
      <c r="Q71" s="26" t="s">
        <v>644</v>
      </c>
      <c r="R71" s="26" t="s">
        <v>650</v>
      </c>
      <c r="S71" s="26" t="s">
        <v>51</v>
      </c>
      <c r="T71" s="26" t="s">
        <v>656</v>
      </c>
      <c r="U71" s="35" t="s">
        <v>682</v>
      </c>
      <c r="V71" s="37" t="s">
        <v>870</v>
      </c>
      <c r="W71" s="26" t="s">
        <v>51</v>
      </c>
      <c r="X71" s="26">
        <v>2024.04</v>
      </c>
      <c r="Y71" s="26" t="s">
        <v>659</v>
      </c>
      <c r="Z71" s="26" t="s">
        <v>871</v>
      </c>
      <c r="AA71" s="64"/>
      <c r="AB71" s="38">
        <v>0</v>
      </c>
      <c r="AC71" s="35" t="s">
        <v>646</v>
      </c>
      <c r="AD71" s="35" t="str">
        <f>VLOOKUP(E:E,'附件5-1'!D:P,8,FALSE)</f>
        <v>墨脱县城乡振兴产业有限公司</v>
      </c>
      <c r="AE71" s="35"/>
      <c r="AF71" s="180"/>
      <c r="AG71" s="177">
        <f t="shared" si="10"/>
        <v>2021</v>
      </c>
      <c r="AH71" s="177" t="str">
        <f t="shared" si="11"/>
        <v>540423202112010</v>
      </c>
    </row>
    <row r="72" ht="19.9" customHeight="1" spans="1:34">
      <c r="A72" s="25" t="str">
        <f>540423&amp;D72&amp;VLOOKUP(P72,{"青稞","01";"小麦","02";"饲料","03";"牦牛","04";"乳","05";"羊","06";"猪","07";"鸡","08";"蜂","09";"鱼虾","10";"藏药","11";"茶","12";"葡萄","13";"苹果","14";"猕猴桃","15";"设施农业","16";"乡村旅游","17";"商贸流通","18";"其他","19"},2,FALSE)&amp;TEXT(COUNTIF($P$5:P72,P72),"000")</f>
        <v>540423202112011</v>
      </c>
      <c r="B72" s="26" t="s">
        <v>48</v>
      </c>
      <c r="C72" s="27" t="s">
        <v>49</v>
      </c>
      <c r="D72" s="27">
        <v>2021</v>
      </c>
      <c r="E72" s="66" t="s">
        <v>291</v>
      </c>
      <c r="F72" s="28" t="s">
        <v>689</v>
      </c>
      <c r="G72" s="29" t="s">
        <v>731</v>
      </c>
      <c r="H72" s="67" t="s">
        <v>872</v>
      </c>
      <c r="I72" s="31">
        <f t="shared" si="8"/>
        <v>449.22</v>
      </c>
      <c r="J72" s="31">
        <f>VLOOKUP(E72,附件2!$E$9:$I$410,5,0)/10000</f>
        <v>449.22</v>
      </c>
      <c r="K72" s="32">
        <f>VLOOKUP(E72,附件2!E:AF,28,0)/10000</f>
        <v>0</v>
      </c>
      <c r="L72" s="31">
        <f t="shared" si="9"/>
        <v>449.22</v>
      </c>
      <c r="M72" s="33">
        <f>VLOOKUP(E72,附件2!$E:$BE,30,0)/10000</f>
        <v>449.22</v>
      </c>
      <c r="N72" s="34">
        <f>VLOOKUP(E72,附件2!$E:$BE,53,0)/10000</f>
        <v>0</v>
      </c>
      <c r="O72" s="26" t="s">
        <v>774</v>
      </c>
      <c r="P72" s="26" t="s">
        <v>772</v>
      </c>
      <c r="Q72" s="26" t="s">
        <v>644</v>
      </c>
      <c r="R72" s="26" t="s">
        <v>645</v>
      </c>
      <c r="S72" s="26" t="s">
        <v>645</v>
      </c>
      <c r="T72" s="26" t="s">
        <v>645</v>
      </c>
      <c r="U72" s="26" t="s">
        <v>645</v>
      </c>
      <c r="V72" s="26" t="s">
        <v>645</v>
      </c>
      <c r="W72" s="26" t="s">
        <v>645</v>
      </c>
      <c r="X72" s="26" t="s">
        <v>645</v>
      </c>
      <c r="Y72" s="26" t="s">
        <v>645</v>
      </c>
      <c r="Z72" s="26" t="s">
        <v>645</v>
      </c>
      <c r="AA72" s="26" t="s">
        <v>645</v>
      </c>
      <c r="AB72" s="26" t="s">
        <v>645</v>
      </c>
      <c r="AC72" s="26" t="s">
        <v>645</v>
      </c>
      <c r="AD72" s="35" t="str">
        <f>VLOOKUP(E:E,'附件5-1'!D:P,8,FALSE)</f>
        <v>甘登乡格林村股份经济合作社</v>
      </c>
      <c r="AE72" s="35"/>
      <c r="AF72" s="180"/>
      <c r="AG72" s="177">
        <f t="shared" si="10"/>
        <v>2021</v>
      </c>
      <c r="AH72" s="177" t="str">
        <f t="shared" si="11"/>
        <v>540423202112011</v>
      </c>
    </row>
    <row r="73" ht="19.9" customHeight="1" spans="1:34">
      <c r="A73" s="25" t="str">
        <f>540423&amp;D73&amp;VLOOKUP(P73,{"青稞","01";"小麦","02";"饲料","03";"牦牛","04";"乳","05";"羊","06";"猪","07";"鸡","08";"蜂","09";"鱼虾","10";"藏药","11";"茶","12";"葡萄","13";"苹果","14";"猕猴桃","15";"设施农业","16";"乡村旅游","17";"商贸流通","18";"其他","19"},2,FALSE)&amp;TEXT(COUNTIF($P$5:P73,P73),"000")</f>
        <v>540423202112012</v>
      </c>
      <c r="B73" s="26" t="s">
        <v>48</v>
      </c>
      <c r="C73" s="27" t="s">
        <v>49</v>
      </c>
      <c r="D73" s="27" cm="1">
        <f t="array" ref="D73">INDEX(附件2!$D:$D,MATCH(E73,附件2!$E:$E,0))</f>
        <v>2021</v>
      </c>
      <c r="E73" s="68" t="s">
        <v>292</v>
      </c>
      <c r="F73" s="28" t="s">
        <v>689</v>
      </c>
      <c r="G73" s="29" t="s">
        <v>731</v>
      </c>
      <c r="H73" s="70" t="s">
        <v>873</v>
      </c>
      <c r="I73" s="31">
        <f t="shared" si="8"/>
        <v>1264.930913</v>
      </c>
      <c r="J73" s="31">
        <f>VLOOKUP(E73,附件2!$E$9:$I$410,5,0)/10000</f>
        <v>1130.7</v>
      </c>
      <c r="K73" s="32">
        <f>VLOOKUP(E73,附件2!E:AF,28,0)/10000</f>
        <v>134.230913</v>
      </c>
      <c r="L73" s="31">
        <f t="shared" si="9"/>
        <v>1264.930913</v>
      </c>
      <c r="M73" s="33">
        <f>VLOOKUP(E73,附件2!$E:$BE,30,0)/10000</f>
        <v>1130.7</v>
      </c>
      <c r="N73" s="34">
        <f>VLOOKUP(E73,附件2!$E:$BE,53,0)/10000</f>
        <v>134.230913</v>
      </c>
      <c r="O73" s="26" t="s">
        <v>642</v>
      </c>
      <c r="P73" s="26" t="s">
        <v>772</v>
      </c>
      <c r="Q73" s="26" t="s">
        <v>644</v>
      </c>
      <c r="R73" s="26" t="s">
        <v>644</v>
      </c>
      <c r="S73" s="26" t="s">
        <v>51</v>
      </c>
      <c r="T73" s="26" t="s">
        <v>656</v>
      </c>
      <c r="U73" s="35" t="s">
        <v>682</v>
      </c>
      <c r="V73" s="37" t="s">
        <v>874</v>
      </c>
      <c r="W73" s="26" t="s">
        <v>51</v>
      </c>
      <c r="X73" s="40" t="s">
        <v>875</v>
      </c>
      <c r="Y73" s="35" t="s">
        <v>876</v>
      </c>
      <c r="Z73" s="35" t="s">
        <v>877</v>
      </c>
      <c r="AA73" s="35" t="s">
        <v>878</v>
      </c>
      <c r="AB73" s="38">
        <v>0</v>
      </c>
      <c r="AC73" s="35" t="s">
        <v>646</v>
      </c>
      <c r="AD73" s="35" t="str">
        <f>VLOOKUP(E:E,'附件5-1'!D:P,8,FALSE)</f>
        <v>格林村股份经济合作社</v>
      </c>
      <c r="AE73" s="35"/>
      <c r="AF73" s="180"/>
      <c r="AG73" s="177">
        <f t="shared" si="10"/>
        <v>2021</v>
      </c>
      <c r="AH73" s="177" t="str">
        <f t="shared" si="11"/>
        <v>540423202112012</v>
      </c>
    </row>
    <row r="74" ht="19.9" customHeight="1" spans="1:34">
      <c r="A74" s="25" t="str">
        <f>540423&amp;D74&amp;VLOOKUP(P74,{"青稞","01";"小麦","02";"饲料","03";"牦牛","04";"乳","05";"羊","06";"猪","07";"鸡","08";"蜂","09";"鱼虾","10";"藏药","11";"茶","12";"葡萄","13";"苹果","14";"猕猴桃","15";"设施农业","16";"乡村旅游","17";"商贸流通","18";"其他","19"},2,FALSE)&amp;TEXT(COUNTIF($P$5:P74,P74),"000")</f>
        <v>540423202112013</v>
      </c>
      <c r="B74" s="26" t="s">
        <v>48</v>
      </c>
      <c r="C74" s="27" t="s">
        <v>49</v>
      </c>
      <c r="D74" s="27">
        <v>2021</v>
      </c>
      <c r="E74" s="71" t="s">
        <v>293</v>
      </c>
      <c r="F74" s="28" t="s">
        <v>737</v>
      </c>
      <c r="G74" s="29" t="s">
        <v>868</v>
      </c>
      <c r="H74" s="70" t="s">
        <v>879</v>
      </c>
      <c r="I74" s="31">
        <f t="shared" si="8"/>
        <v>314.06</v>
      </c>
      <c r="J74" s="31">
        <f>VLOOKUP(E74,附件2!$E$9:$I$410,5,0)/10000</f>
        <v>314.06</v>
      </c>
      <c r="K74" s="32">
        <f>VLOOKUP(E74,附件2!E:AF,28,0)/10000</f>
        <v>0</v>
      </c>
      <c r="L74" s="31">
        <f t="shared" si="9"/>
        <v>303.55</v>
      </c>
      <c r="M74" s="33">
        <f>VLOOKUP(E74,附件2!$E:$BE,30,0)/10000</f>
        <v>303.55</v>
      </c>
      <c r="N74" s="34">
        <f>VLOOKUP(E74,附件2!$E:$BE,53,0)/10000</f>
        <v>0</v>
      </c>
      <c r="O74" s="26" t="s">
        <v>774</v>
      </c>
      <c r="P74" s="26" t="s">
        <v>772</v>
      </c>
      <c r="Q74" s="26" t="s">
        <v>644</v>
      </c>
      <c r="R74" s="26" t="s">
        <v>645</v>
      </c>
      <c r="S74" s="26" t="s">
        <v>645</v>
      </c>
      <c r="T74" s="26" t="s">
        <v>645</v>
      </c>
      <c r="U74" s="26" t="s">
        <v>645</v>
      </c>
      <c r="V74" s="26" t="s">
        <v>645</v>
      </c>
      <c r="W74" s="26" t="s">
        <v>645</v>
      </c>
      <c r="X74" s="26" t="s">
        <v>645</v>
      </c>
      <c r="Y74" s="26" t="s">
        <v>645</v>
      </c>
      <c r="Z74" s="26" t="s">
        <v>645</v>
      </c>
      <c r="AA74" s="26" t="s">
        <v>645</v>
      </c>
      <c r="AB74" s="26" t="s">
        <v>645</v>
      </c>
      <c r="AC74" s="26" t="s">
        <v>645</v>
      </c>
      <c r="AD74" s="35" t="str">
        <f>VLOOKUP(E:E,'附件5-1'!D:P,8,FALSE)</f>
        <v>背崩村股份经济合作社</v>
      </c>
      <c r="AE74" s="35"/>
      <c r="AF74" s="180"/>
      <c r="AG74" s="177">
        <f t="shared" si="10"/>
        <v>2021</v>
      </c>
      <c r="AH74" s="177" t="str">
        <f t="shared" si="11"/>
        <v>540423202112013</v>
      </c>
    </row>
    <row r="75" ht="19.9" customHeight="1" spans="1:34">
      <c r="A75" s="25" t="str">
        <f>540423&amp;D75&amp;VLOOKUP(P75,{"青稞","01";"小麦","02";"饲料","03";"牦牛","04";"乳","05";"羊","06";"猪","07";"鸡","08";"蜂","09";"鱼虾","10";"藏药","11";"茶","12";"葡萄","13";"苹果","14";"猕猴桃","15";"设施农业","16";"乡村旅游","17";"商贸流通","18";"其他","19"},2,FALSE)&amp;TEXT(COUNTIF($P$5:P75,P75),"000")</f>
        <v>540423202112014</v>
      </c>
      <c r="B75" s="26" t="s">
        <v>48</v>
      </c>
      <c r="C75" s="27" t="s">
        <v>49</v>
      </c>
      <c r="D75" s="27">
        <v>2021</v>
      </c>
      <c r="E75" s="29" t="s">
        <v>294</v>
      </c>
      <c r="F75" s="28" t="s">
        <v>669</v>
      </c>
      <c r="G75" s="29" t="s">
        <v>670</v>
      </c>
      <c r="H75" s="73" t="s">
        <v>880</v>
      </c>
      <c r="I75" s="31">
        <f t="shared" si="8"/>
        <v>47.82</v>
      </c>
      <c r="J75" s="31">
        <f>VLOOKUP(E75,附件2!$E$9:$I$410,5,0)/10000</f>
        <v>47.82</v>
      </c>
      <c r="K75" s="32">
        <f>VLOOKUP(E75,附件2!E:AF,28,0)/10000</f>
        <v>0</v>
      </c>
      <c r="L75" s="31">
        <f t="shared" si="9"/>
        <v>47.82</v>
      </c>
      <c r="M75" s="33">
        <f>VLOOKUP(E75,附件2!$E:$BE,30,0)/10000</f>
        <v>47.82</v>
      </c>
      <c r="N75" s="34">
        <f>VLOOKUP(E75,附件2!$E:$BE,53,0)/10000</f>
        <v>0</v>
      </c>
      <c r="O75" s="26" t="s">
        <v>774</v>
      </c>
      <c r="P75" s="26" t="s">
        <v>772</v>
      </c>
      <c r="Q75" s="26" t="s">
        <v>644</v>
      </c>
      <c r="R75" s="26" t="s">
        <v>645</v>
      </c>
      <c r="S75" s="26" t="s">
        <v>645</v>
      </c>
      <c r="T75" s="26" t="s">
        <v>645</v>
      </c>
      <c r="U75" s="26" t="s">
        <v>645</v>
      </c>
      <c r="V75" s="26" t="s">
        <v>645</v>
      </c>
      <c r="W75" s="26" t="s">
        <v>645</v>
      </c>
      <c r="X75" s="26" t="s">
        <v>645</v>
      </c>
      <c r="Y75" s="26" t="s">
        <v>645</v>
      </c>
      <c r="Z75" s="26" t="s">
        <v>645</v>
      </c>
      <c r="AA75" s="26" t="s">
        <v>645</v>
      </c>
      <c r="AB75" s="26" t="s">
        <v>645</v>
      </c>
      <c r="AC75" s="26" t="s">
        <v>645</v>
      </c>
      <c r="AD75" s="35" t="str">
        <f>VLOOKUP(E:E,'附件5-1'!D:P,8,FALSE)</f>
        <v>墨脱镇亚让村股份经济合作社</v>
      </c>
      <c r="AE75" s="35"/>
      <c r="AF75" s="180"/>
      <c r="AG75" s="177">
        <f t="shared" si="10"/>
        <v>2021</v>
      </c>
      <c r="AH75" s="177" t="str">
        <f t="shared" si="11"/>
        <v>540423202112014</v>
      </c>
    </row>
    <row r="76" ht="19.9" customHeight="1" spans="1:34">
      <c r="A76" s="25" t="str">
        <f>540423&amp;D76&amp;VLOOKUP(P76,{"青稞","01";"小麦","02";"饲料","03";"牦牛","04";"乳","05";"羊","06";"猪","07";"鸡","08";"蜂","09";"鱼虾","10";"藏药","11";"茶","12";"葡萄","13";"苹果","14";"猕猴桃","15";"设施农业","16";"乡村旅游","17";"商贸流通","18";"其他","19"},2,FALSE)&amp;TEXT(COUNTIF($P$5:P76,P76),"000")</f>
        <v>540423202112015</v>
      </c>
      <c r="B76" s="26" t="s">
        <v>48</v>
      </c>
      <c r="C76" s="27" t="s">
        <v>49</v>
      </c>
      <c r="D76" s="27">
        <v>2021</v>
      </c>
      <c r="E76" s="68" t="s">
        <v>295</v>
      </c>
      <c r="F76" s="28" t="s">
        <v>689</v>
      </c>
      <c r="G76" s="29" t="s">
        <v>731</v>
      </c>
      <c r="H76" s="70" t="s">
        <v>881</v>
      </c>
      <c r="I76" s="31">
        <f t="shared" si="8"/>
        <v>500</v>
      </c>
      <c r="J76" s="31">
        <f>VLOOKUP(E76,附件2!$E$9:$I$410,5,0)/10000</f>
        <v>500</v>
      </c>
      <c r="K76" s="32">
        <f>VLOOKUP(E76,附件2!E:AF,28,0)/10000</f>
        <v>0</v>
      </c>
      <c r="L76" s="31">
        <f t="shared" si="9"/>
        <v>424.602655</v>
      </c>
      <c r="M76" s="33">
        <f>VLOOKUP(E76,附件2!$E:$BE,30,0)/10000</f>
        <v>424.602655</v>
      </c>
      <c r="N76" s="34">
        <f>VLOOKUP(E76,附件2!$E:$BE,53,0)/10000</f>
        <v>0</v>
      </c>
      <c r="O76" s="26" t="s">
        <v>774</v>
      </c>
      <c r="P76" s="26" t="s">
        <v>772</v>
      </c>
      <c r="Q76" s="26" t="s">
        <v>644</v>
      </c>
      <c r="R76" s="26" t="s">
        <v>645</v>
      </c>
      <c r="S76" s="26" t="s">
        <v>645</v>
      </c>
      <c r="T76" s="26" t="s">
        <v>645</v>
      </c>
      <c r="U76" s="26" t="s">
        <v>645</v>
      </c>
      <c r="V76" s="26" t="s">
        <v>645</v>
      </c>
      <c r="W76" s="26" t="s">
        <v>645</v>
      </c>
      <c r="X76" s="26" t="s">
        <v>645</v>
      </c>
      <c r="Y76" s="26" t="s">
        <v>645</v>
      </c>
      <c r="Z76" s="26" t="s">
        <v>645</v>
      </c>
      <c r="AA76" s="26" t="s">
        <v>645</v>
      </c>
      <c r="AB76" s="26" t="s">
        <v>645</v>
      </c>
      <c r="AC76" s="26" t="s">
        <v>645</v>
      </c>
      <c r="AD76" s="35" t="str">
        <f>VLOOKUP(E:E,'附件5-1'!D:P,8,FALSE)</f>
        <v>甘登乡格林村股份经济合作社</v>
      </c>
      <c r="AE76" s="35"/>
      <c r="AF76" s="180"/>
      <c r="AG76" s="177">
        <f t="shared" si="10"/>
        <v>2021</v>
      </c>
      <c r="AH76" s="177" t="str">
        <f t="shared" si="11"/>
        <v>540423202112015</v>
      </c>
    </row>
    <row r="77" ht="19.9" customHeight="1" spans="1:34">
      <c r="A77" s="25" t="str">
        <f>540423&amp;D77&amp;VLOOKUP(P77,{"青稞","01";"小麦","02";"饲料","03";"牦牛","04";"乳","05";"羊","06";"猪","07";"鸡","08";"蜂","09";"鱼虾","10";"藏药","11";"茶","12";"葡萄","13";"苹果","14";"猕猴桃","15";"设施农业","16";"乡村旅游","17";"商贸流通","18";"其他","19"},2,FALSE)&amp;TEXT(COUNTIF($P$5:P77,P77),"000")</f>
        <v>540423202119013</v>
      </c>
      <c r="B77" s="26" t="s">
        <v>48</v>
      </c>
      <c r="C77" s="27" t="s">
        <v>49</v>
      </c>
      <c r="D77" s="27" cm="1">
        <f t="array" ref="D77">INDEX(附件2!$D:$D,MATCH(E77,附件2!$E:$E,0))</f>
        <v>2021</v>
      </c>
      <c r="E77" s="72" t="s">
        <v>296</v>
      </c>
      <c r="F77" s="28" t="s">
        <v>701</v>
      </c>
      <c r="G77" s="29" t="s">
        <v>702</v>
      </c>
      <c r="H77" s="70" t="s">
        <v>882</v>
      </c>
      <c r="I77" s="31">
        <f t="shared" si="8"/>
        <v>300</v>
      </c>
      <c r="J77" s="31">
        <f>VLOOKUP(E77,附件2!$E$9:$I$410,5,0)/10000</f>
        <v>300</v>
      </c>
      <c r="K77" s="32">
        <f>VLOOKUP(E77,附件2!E:AF,28,0)/10000</f>
        <v>0</v>
      </c>
      <c r="L77" s="31">
        <f t="shared" si="9"/>
        <v>251.093624</v>
      </c>
      <c r="M77" s="33">
        <f>VLOOKUP(E77,附件2!$E:$BE,30,0)/10000</f>
        <v>251.093624</v>
      </c>
      <c r="N77" s="34">
        <f>VLOOKUP(E77,附件2!$E:$BE,53,0)/10000</f>
        <v>0</v>
      </c>
      <c r="O77" s="26" t="s">
        <v>642</v>
      </c>
      <c r="P77" s="26" t="s">
        <v>643</v>
      </c>
      <c r="Q77" s="26" t="s">
        <v>644</v>
      </c>
      <c r="R77" s="26" t="s">
        <v>644</v>
      </c>
      <c r="S77" s="26"/>
      <c r="T77" s="26"/>
      <c r="U77" s="35"/>
      <c r="V77" s="35"/>
      <c r="W77" s="26"/>
      <c r="X77" s="26"/>
      <c r="Y77" s="26"/>
      <c r="Z77" s="26"/>
      <c r="AA77" s="26"/>
      <c r="AB77" s="38">
        <v>0</v>
      </c>
      <c r="AC77" s="35" t="s">
        <v>646</v>
      </c>
      <c r="AD77" s="35" t="str">
        <f>VLOOKUP(E:E,'附件5-1'!D:P,8,FALSE)</f>
        <v>格当村股份经济合作社</v>
      </c>
      <c r="AE77" s="35"/>
      <c r="AF77" s="180"/>
      <c r="AG77" s="177">
        <f t="shared" si="10"/>
        <v>2021</v>
      </c>
      <c r="AH77" s="177" t="str">
        <f t="shared" si="11"/>
        <v>540423202119013</v>
      </c>
    </row>
    <row r="78" ht="19.9" customHeight="1" spans="1:34">
      <c r="A78" s="25" t="str">
        <f>540423&amp;D78&amp;VLOOKUP(P78,{"青稞","01";"小麦","02";"饲料","03";"牦牛","04";"乳","05";"羊","06";"猪","07";"鸡","08";"蜂","09";"鱼虾","10";"藏药","11";"茶","12";"葡萄","13";"苹果","14";"猕猴桃","15";"设施农业","16";"乡村旅游","17";"商贸流通","18";"其他","19"},2,FALSE)&amp;TEXT(COUNTIF($P$5:P78,P78),"000")</f>
        <v>540423202117017</v>
      </c>
      <c r="B78" s="26" t="s">
        <v>48</v>
      </c>
      <c r="C78" s="27" t="s">
        <v>49</v>
      </c>
      <c r="D78" s="27" cm="1">
        <f t="array" ref="D78">INDEX(附件2!$D:$D,MATCH(E78,附件2!$E:$E,0))</f>
        <v>2021</v>
      </c>
      <c r="E78" s="71" t="s">
        <v>298</v>
      </c>
      <c r="F78" s="28" t="s">
        <v>689</v>
      </c>
      <c r="G78" s="29" t="s">
        <v>731</v>
      </c>
      <c r="H78" s="74" t="s">
        <v>883</v>
      </c>
      <c r="I78" s="31">
        <f t="shared" si="8"/>
        <v>317.74</v>
      </c>
      <c r="J78" s="31">
        <f>VLOOKUP(E78,附件2!$E$9:$I$410,5,0)/10000</f>
        <v>300</v>
      </c>
      <c r="K78" s="32">
        <f>VLOOKUP(E78,附件2!E:AF,28,0)/10000</f>
        <v>17.74</v>
      </c>
      <c r="L78" s="31">
        <f t="shared" si="9"/>
        <v>306.868766</v>
      </c>
      <c r="M78" s="33">
        <f>VLOOKUP(E78,附件2!$E:$BE,30,0)/10000</f>
        <v>300</v>
      </c>
      <c r="N78" s="34">
        <f>VLOOKUP(E78,附件2!$E:$BE,53,0)/10000</f>
        <v>6.868766</v>
      </c>
      <c r="O78" s="26" t="s">
        <v>642</v>
      </c>
      <c r="P78" s="26" t="s">
        <v>655</v>
      </c>
      <c r="Q78" s="26" t="s">
        <v>644</v>
      </c>
      <c r="R78" s="26" t="s">
        <v>644</v>
      </c>
      <c r="S78" s="26" t="s">
        <v>645</v>
      </c>
      <c r="T78" s="26" t="s">
        <v>645</v>
      </c>
      <c r="U78" s="26" t="s">
        <v>645</v>
      </c>
      <c r="V78" s="26" t="s">
        <v>645</v>
      </c>
      <c r="W78" s="26" t="s">
        <v>645</v>
      </c>
      <c r="X78" s="26" t="s">
        <v>645</v>
      </c>
      <c r="Y78" s="26" t="s">
        <v>645</v>
      </c>
      <c r="Z78" s="26" t="s">
        <v>645</v>
      </c>
      <c r="AA78" s="26" t="s">
        <v>645</v>
      </c>
      <c r="AB78" s="26" t="s">
        <v>645</v>
      </c>
      <c r="AC78" s="26" t="s">
        <v>645</v>
      </c>
      <c r="AD78" s="35" t="str">
        <f>VLOOKUP(E:E,'附件5-1'!D:P,8,FALSE)</f>
        <v>格林村股份经济合作社</v>
      </c>
      <c r="AE78" s="35"/>
      <c r="AF78" s="180"/>
      <c r="AG78" s="177">
        <f t="shared" si="10"/>
        <v>2021</v>
      </c>
      <c r="AH78" s="177" t="str">
        <f t="shared" si="11"/>
        <v>540423202117017</v>
      </c>
    </row>
    <row r="79" ht="19.9" customHeight="1" spans="1:34">
      <c r="A79" s="25" t="str">
        <f>540423&amp;D79&amp;VLOOKUP(P79,{"青稞","01";"小麦","02";"饲料","03";"牦牛","04";"乳","05";"羊","06";"猪","07";"鸡","08";"蜂","09";"鱼虾","10";"藏药","11";"茶","12";"葡萄","13";"苹果","14";"猕猴桃","15";"设施农业","16";"乡村旅游","17";"商贸流通","18";"其他","19"},2,FALSE)&amp;TEXT(COUNTIF($P$5:P79,P79),"000")</f>
        <v>540423202117018</v>
      </c>
      <c r="B79" s="26" t="s">
        <v>48</v>
      </c>
      <c r="C79" s="27" t="s">
        <v>49</v>
      </c>
      <c r="D79" s="27" cm="1">
        <f t="array" ref="D79">INDEX(附件2!$D:$D,MATCH(E79,附件2!$E:$E,0))</f>
        <v>2021</v>
      </c>
      <c r="E79" s="75" t="s">
        <v>300</v>
      </c>
      <c r="F79" s="28" t="s">
        <v>662</v>
      </c>
      <c r="G79" s="29" t="s">
        <v>678</v>
      </c>
      <c r="H79" s="74" t="s">
        <v>884</v>
      </c>
      <c r="I79" s="31">
        <f t="shared" si="8"/>
        <v>364.17</v>
      </c>
      <c r="J79" s="31">
        <f>VLOOKUP(E79,附件2!$E$9:$I$410,5,0)/10000</f>
        <v>229.321</v>
      </c>
      <c r="K79" s="32">
        <f>VLOOKUP(E79,附件2!E:AF,28,0)/10000</f>
        <v>134.849</v>
      </c>
      <c r="L79" s="31">
        <f t="shared" si="9"/>
        <v>350.192395</v>
      </c>
      <c r="M79" s="33">
        <f>VLOOKUP(E79,附件2!$E:$BE,30,0)/10000</f>
        <v>229.321</v>
      </c>
      <c r="N79" s="34">
        <f>VLOOKUP(E79,附件2!$E:$BE,53,0)/10000</f>
        <v>120.871395</v>
      </c>
      <c r="O79" s="26" t="s">
        <v>642</v>
      </c>
      <c r="P79" s="26" t="s">
        <v>655</v>
      </c>
      <c r="Q79" s="26" t="s">
        <v>644</v>
      </c>
      <c r="R79" s="26" t="s">
        <v>644</v>
      </c>
      <c r="S79" s="26" t="s">
        <v>51</v>
      </c>
      <c r="T79" s="26" t="s">
        <v>656</v>
      </c>
      <c r="U79" s="35" t="s">
        <v>826</v>
      </c>
      <c r="V79" s="37" t="s">
        <v>885</v>
      </c>
      <c r="W79" s="26" t="s">
        <v>51</v>
      </c>
      <c r="X79" s="40">
        <v>2026.07</v>
      </c>
      <c r="Y79" s="35" t="s">
        <v>659</v>
      </c>
      <c r="Z79" s="35" t="s">
        <v>886</v>
      </c>
      <c r="AA79" s="35" t="s">
        <v>829</v>
      </c>
      <c r="AB79" s="38">
        <v>0</v>
      </c>
      <c r="AC79" s="35" t="s">
        <v>646</v>
      </c>
      <c r="AD79" s="35" t="str">
        <f>VLOOKUP(E:E,'附件5-1'!D:P,8,FALSE)</f>
        <v>地东村股份经济合作社</v>
      </c>
      <c r="AE79" s="35"/>
      <c r="AF79" s="180"/>
      <c r="AG79" s="177">
        <f t="shared" si="10"/>
        <v>2021</v>
      </c>
      <c r="AH79" s="177" t="str">
        <f t="shared" si="11"/>
        <v>540423202117018</v>
      </c>
    </row>
    <row r="80" ht="19.9" customHeight="1" spans="1:34">
      <c r="A80" s="25" t="str">
        <f>540423&amp;D80&amp;VLOOKUP(P80,{"青稞","01";"小麦","02";"饲料","03";"牦牛","04";"乳","05";"羊","06";"猪","07";"鸡","08";"蜂","09";"鱼虾","10";"藏药","11";"茶","12";"葡萄","13";"苹果","14";"猕猴桃","15";"设施农业","16";"乡村旅游","17";"商贸流通","18";"其他","19"},2,FALSE)&amp;TEXT(COUNTIF($P$5:P80,P80),"000")</f>
        <v>540423202112016</v>
      </c>
      <c r="B80" s="26" t="s">
        <v>48</v>
      </c>
      <c r="C80" s="27" t="s">
        <v>49</v>
      </c>
      <c r="D80" s="27">
        <v>2021</v>
      </c>
      <c r="E80" s="75" t="s">
        <v>302</v>
      </c>
      <c r="F80" s="28" t="s">
        <v>652</v>
      </c>
      <c r="G80" s="29" t="s">
        <v>887</v>
      </c>
      <c r="H80" s="74" t="s">
        <v>888</v>
      </c>
      <c r="I80" s="31">
        <f t="shared" si="8"/>
        <v>146</v>
      </c>
      <c r="J80" s="31">
        <f>VLOOKUP(E80,附件2!$E$9:$I$410,5,0)/10000</f>
        <v>146</v>
      </c>
      <c r="K80" s="32">
        <f>VLOOKUP(E80,附件2!E:AF,28,0)/10000</f>
        <v>0</v>
      </c>
      <c r="L80" s="31">
        <f t="shared" si="9"/>
        <v>146</v>
      </c>
      <c r="M80" s="33">
        <f>VLOOKUP(E80,附件2!$E:$BE,30,0)/10000</f>
        <v>146</v>
      </c>
      <c r="N80" s="34">
        <f>VLOOKUP(E80,附件2!$E:$BE,53,0)/10000</f>
        <v>0</v>
      </c>
      <c r="O80" s="26" t="s">
        <v>774</v>
      </c>
      <c r="P80" s="26" t="s">
        <v>772</v>
      </c>
      <c r="Q80" s="26" t="s">
        <v>644</v>
      </c>
      <c r="R80" s="26" t="s">
        <v>645</v>
      </c>
      <c r="S80" s="26" t="s">
        <v>645</v>
      </c>
      <c r="T80" s="26" t="s">
        <v>645</v>
      </c>
      <c r="U80" s="26" t="s">
        <v>645</v>
      </c>
      <c r="V80" s="26" t="s">
        <v>645</v>
      </c>
      <c r="W80" s="26" t="s">
        <v>645</v>
      </c>
      <c r="X80" s="26" t="s">
        <v>645</v>
      </c>
      <c r="Y80" s="26" t="s">
        <v>645</v>
      </c>
      <c r="Z80" s="26" t="s">
        <v>645</v>
      </c>
      <c r="AA80" s="26" t="s">
        <v>645</v>
      </c>
      <c r="AB80" s="26" t="s">
        <v>645</v>
      </c>
      <c r="AC80" s="26" t="s">
        <v>645</v>
      </c>
      <c r="AD80" s="35" t="str">
        <f>VLOOKUP(E:E,'附件5-1'!D:P,8,FALSE)</f>
        <v>德兴乡德果村股份经济合作社</v>
      </c>
      <c r="AE80" s="35"/>
      <c r="AF80" s="180"/>
      <c r="AG80" s="177">
        <f t="shared" si="10"/>
        <v>2021</v>
      </c>
      <c r="AH80" s="177" t="str">
        <f t="shared" si="11"/>
        <v>540423202112016</v>
      </c>
    </row>
    <row r="81" ht="19.9" customHeight="1" spans="1:34">
      <c r="A81" s="25" t="str">
        <f>540423&amp;D81&amp;VLOOKUP(P81,{"青稞","01";"小麦","02";"饲料","03";"牦牛","04";"乳","05";"羊","06";"猪","07";"鸡","08";"蜂","09";"鱼虾","10";"藏药","11";"茶","12";"葡萄","13";"苹果","14";"猕猴桃","15";"设施农业","16";"乡村旅游","17";"商贸流通","18";"其他","19"},2,FALSE)&amp;TEXT(COUNTIF($P$5:P81,P81),"000")</f>
        <v>540423202119014</v>
      </c>
      <c r="B81" s="26" t="s">
        <v>48</v>
      </c>
      <c r="C81" s="27" t="s">
        <v>49</v>
      </c>
      <c r="D81" s="27">
        <v>2021</v>
      </c>
      <c r="E81" s="75" t="s">
        <v>303</v>
      </c>
      <c r="F81" s="28" t="s">
        <v>701</v>
      </c>
      <c r="G81" s="29" t="s">
        <v>889</v>
      </c>
      <c r="H81" s="74" t="s">
        <v>890</v>
      </c>
      <c r="I81" s="31">
        <f t="shared" si="8"/>
        <v>70.92</v>
      </c>
      <c r="J81" s="31">
        <f>VLOOKUP(E81,附件2!$E$9:$I$410,5,0)/10000</f>
        <v>70.92</v>
      </c>
      <c r="K81" s="32">
        <f>VLOOKUP(E81,附件2!E:AF,28,0)/10000</f>
        <v>0</v>
      </c>
      <c r="L81" s="31">
        <f t="shared" si="9"/>
        <v>69.61</v>
      </c>
      <c r="M81" s="33">
        <f>VLOOKUP(E81,附件2!$E:$BE,30,0)/10000</f>
        <v>69.61</v>
      </c>
      <c r="N81" s="34">
        <f>VLOOKUP(E81,附件2!$E:$BE,53,0)/10000</f>
        <v>0</v>
      </c>
      <c r="O81" s="26" t="s">
        <v>774</v>
      </c>
      <c r="P81" s="26" t="s">
        <v>643</v>
      </c>
      <c r="Q81" s="26" t="s">
        <v>644</v>
      </c>
      <c r="R81" s="26" t="s">
        <v>645</v>
      </c>
      <c r="S81" s="26" t="s">
        <v>645</v>
      </c>
      <c r="T81" s="26" t="s">
        <v>645</v>
      </c>
      <c r="U81" s="26" t="s">
        <v>645</v>
      </c>
      <c r="V81" s="26" t="s">
        <v>645</v>
      </c>
      <c r="W81" s="26" t="s">
        <v>645</v>
      </c>
      <c r="X81" s="26" t="s">
        <v>645</v>
      </c>
      <c r="Y81" s="26" t="s">
        <v>645</v>
      </c>
      <c r="Z81" s="26" t="s">
        <v>645</v>
      </c>
      <c r="AA81" s="26" t="s">
        <v>645</v>
      </c>
      <c r="AB81" s="26" t="s">
        <v>645</v>
      </c>
      <c r="AC81" s="26" t="s">
        <v>645</v>
      </c>
      <c r="AD81" s="35" t="str">
        <f>VLOOKUP(E:E,'附件5-1'!D:P,8,FALSE)</f>
        <v>格当乡桑珍卡村股份经济合作社</v>
      </c>
      <c r="AE81" s="35"/>
      <c r="AF81" s="180"/>
      <c r="AG81" s="177">
        <f t="shared" si="10"/>
        <v>2021</v>
      </c>
      <c r="AH81" s="177" t="str">
        <f t="shared" si="11"/>
        <v>540423202119014</v>
      </c>
    </row>
    <row r="82" ht="19.9" customHeight="1" spans="1:34">
      <c r="A82" s="25" t="str">
        <f>540423&amp;D82&amp;VLOOKUP(P82,{"青稞","01";"小麦","02";"饲料","03";"牦牛","04";"乳","05";"羊","06";"猪","07";"鸡","08";"蜂","09";"鱼虾","10";"藏药","11";"茶","12";"葡萄","13";"苹果","14";"猕猴桃","15";"设施农业","16";"乡村旅游","17";"商贸流通","18";"其他","19"},2,FALSE)&amp;TEXT(COUNTIF($P$5:P82,P82),"000")</f>
        <v>540423202219015</v>
      </c>
      <c r="B82" s="26" t="s">
        <v>48</v>
      </c>
      <c r="C82" s="27" t="s">
        <v>49</v>
      </c>
      <c r="D82" s="27" cm="1">
        <f t="array" ref="D82">INDEX(附件2!$D:$D,MATCH(E82,附件2!$E:$E,0))</f>
        <v>2022</v>
      </c>
      <c r="E82" s="75" t="s">
        <v>327</v>
      </c>
      <c r="F82" s="28" t="s">
        <v>652</v>
      </c>
      <c r="G82" s="29" t="s">
        <v>680</v>
      </c>
      <c r="H82" s="77" t="s">
        <v>891</v>
      </c>
      <c r="I82" s="31">
        <f t="shared" si="8"/>
        <v>80</v>
      </c>
      <c r="J82" s="31">
        <f>VLOOKUP(E82,附件2!$E$9:$I$410,5,0)/10000</f>
        <v>80</v>
      </c>
      <c r="K82" s="32">
        <f>VLOOKUP(E82,附件2!E:AF,28,0)/10000</f>
        <v>0</v>
      </c>
      <c r="L82" s="31">
        <f t="shared" si="9"/>
        <v>80</v>
      </c>
      <c r="M82" s="33">
        <f>VLOOKUP(E82,附件2!$E:$BE,30,0)/10000</f>
        <v>80</v>
      </c>
      <c r="N82" s="34">
        <f>VLOOKUP(E82,附件2!$E:$BE,53,0)/10000</f>
        <v>0</v>
      </c>
      <c r="O82" s="26" t="s">
        <v>642</v>
      </c>
      <c r="P82" s="26" t="s">
        <v>643</v>
      </c>
      <c r="Q82" s="26" t="s">
        <v>644</v>
      </c>
      <c r="R82" s="26" t="s">
        <v>644</v>
      </c>
      <c r="S82" s="26" t="s">
        <v>51</v>
      </c>
      <c r="T82" s="26" t="s">
        <v>656</v>
      </c>
      <c r="U82" s="35" t="s">
        <v>682</v>
      </c>
      <c r="V82" s="37" t="s">
        <v>892</v>
      </c>
      <c r="W82" s="26" t="s">
        <v>51</v>
      </c>
      <c r="X82" s="40">
        <v>2024.01</v>
      </c>
      <c r="Y82" s="35" t="s">
        <v>786</v>
      </c>
      <c r="Z82" s="35" t="s">
        <v>893</v>
      </c>
      <c r="AA82" s="35" t="s">
        <v>894</v>
      </c>
      <c r="AB82" s="38">
        <v>0</v>
      </c>
      <c r="AC82" s="35" t="s">
        <v>646</v>
      </c>
      <c r="AD82" s="35" t="str">
        <f>VLOOKUP(E:E,'附件5-1'!D:P,8,FALSE)</f>
        <v>荷扎村股份经济合作社</v>
      </c>
      <c r="AE82" s="35"/>
      <c r="AF82" s="180"/>
      <c r="AG82" s="177">
        <f t="shared" si="10"/>
        <v>2022</v>
      </c>
      <c r="AH82" s="177" t="str">
        <f t="shared" si="11"/>
        <v>540423202219015</v>
      </c>
    </row>
    <row r="83" ht="19.9" customHeight="1" spans="1:34">
      <c r="A83" s="25" t="str">
        <f>540423&amp;D83&amp;VLOOKUP(P83,{"青稞","01";"小麦","02";"饲料","03";"牦牛","04";"乳","05";"羊","06";"猪","07";"鸡","08";"蜂","09";"鱼虾","10";"藏药","11";"茶","12";"葡萄","13";"苹果","14";"猕猴桃","15";"设施农业","16";"乡村旅游","17";"商贸流通","18";"其他","19"},2,FALSE)&amp;TEXT(COUNTIF($P$5:P83,P83),"000")</f>
        <v>540423202217019</v>
      </c>
      <c r="B83" s="26" t="s">
        <v>48</v>
      </c>
      <c r="C83" s="27" t="s">
        <v>49</v>
      </c>
      <c r="D83" s="27" cm="1">
        <f t="array" ref="D83">INDEX(附件2!$D:$D,MATCH(E83,附件2!$E:$E,0))</f>
        <v>2022</v>
      </c>
      <c r="E83" s="29" t="s">
        <v>328</v>
      </c>
      <c r="F83" s="28" t="s">
        <v>662</v>
      </c>
      <c r="G83" s="29" t="s">
        <v>895</v>
      </c>
      <c r="H83" s="73" t="s">
        <v>896</v>
      </c>
      <c r="I83" s="31">
        <f t="shared" si="8"/>
        <v>338.24</v>
      </c>
      <c r="J83" s="31">
        <f>VLOOKUP(E83,附件2!$E$9:$I$410,5,0)/10000</f>
        <v>338.24</v>
      </c>
      <c r="K83" s="32">
        <f>VLOOKUP(E83,附件2!E:AF,28,0)/10000</f>
        <v>0</v>
      </c>
      <c r="L83" s="31">
        <f t="shared" si="9"/>
        <v>329.529321</v>
      </c>
      <c r="M83" s="33">
        <f>VLOOKUP(E83,附件2!$E:$BE,30,0)/10000</f>
        <v>329.529321</v>
      </c>
      <c r="N83" s="34">
        <f>VLOOKUP(E83,附件2!$E:$BE,53,0)/10000</f>
        <v>0</v>
      </c>
      <c r="O83" s="26" t="s">
        <v>642</v>
      </c>
      <c r="P83" s="26" t="s">
        <v>655</v>
      </c>
      <c r="Q83" s="26" t="s">
        <v>644</v>
      </c>
      <c r="R83" s="26" t="s">
        <v>644</v>
      </c>
      <c r="S83" s="26" t="s">
        <v>51</v>
      </c>
      <c r="T83" s="26" t="s">
        <v>656</v>
      </c>
      <c r="U83" s="35" t="s">
        <v>826</v>
      </c>
      <c r="V83" s="37" t="s">
        <v>897</v>
      </c>
      <c r="W83" s="26" t="s">
        <v>51</v>
      </c>
      <c r="X83" s="40">
        <v>2025.07</v>
      </c>
      <c r="Y83" s="35" t="s">
        <v>659</v>
      </c>
      <c r="Z83" s="35" t="s">
        <v>898</v>
      </c>
      <c r="AA83" s="35" t="s">
        <v>899</v>
      </c>
      <c r="AB83" s="38">
        <v>0</v>
      </c>
      <c r="AC83" s="35" t="s">
        <v>646</v>
      </c>
      <c r="AD83" s="35" t="str">
        <f>VLOOKUP(E:E,'附件5-1'!D:P,8,FALSE)</f>
        <v>西让村股份经济合作社</v>
      </c>
      <c r="AE83" s="35"/>
      <c r="AF83" s="180"/>
      <c r="AG83" s="177">
        <f t="shared" si="10"/>
        <v>2022</v>
      </c>
      <c r="AH83" s="177" t="str">
        <f t="shared" si="11"/>
        <v>540423202217019</v>
      </c>
    </row>
    <row r="84" ht="19.9" customHeight="1" spans="1:34">
      <c r="A84" s="25" t="str">
        <f>540423&amp;D84&amp;VLOOKUP(P84,{"青稞","01";"小麦","02";"饲料","03";"牦牛","04";"乳","05";"羊","06";"猪","07";"鸡","08";"蜂","09";"鱼虾","10";"藏药","11";"茶","12";"葡萄","13";"苹果","14";"猕猴桃","15";"设施农业","16";"乡村旅游","17";"商贸流通","18";"其他","19"},2,FALSE)&amp;TEXT(COUNTIF($P$5:P84,P84),"000")</f>
        <v>540423202217020</v>
      </c>
      <c r="B84" s="26" t="s">
        <v>48</v>
      </c>
      <c r="C84" s="27" t="s">
        <v>49</v>
      </c>
      <c r="D84" s="27" cm="1">
        <f t="array" ref="D84">INDEX(附件2!$D:$D,MATCH(E84,附件2!$E:$E,0))</f>
        <v>2022</v>
      </c>
      <c r="E84" s="29" t="s">
        <v>329</v>
      </c>
      <c r="F84" s="28" t="s">
        <v>669</v>
      </c>
      <c r="G84" s="29" t="s">
        <v>738</v>
      </c>
      <c r="H84" s="73" t="s">
        <v>900</v>
      </c>
      <c r="I84" s="31">
        <f t="shared" si="8"/>
        <v>326.25</v>
      </c>
      <c r="J84" s="31">
        <f>VLOOKUP(E84,附件2!$E$9:$I$410,5,0)/10000</f>
        <v>326.25</v>
      </c>
      <c r="K84" s="32">
        <f>VLOOKUP(E84,附件2!E:AF,28,0)/10000</f>
        <v>0</v>
      </c>
      <c r="L84" s="31">
        <f t="shared" si="9"/>
        <v>324.53562</v>
      </c>
      <c r="M84" s="33">
        <f>VLOOKUP(E84,附件2!$E:$BE,30,0)/10000</f>
        <v>324.53562</v>
      </c>
      <c r="N84" s="34">
        <f>VLOOKUP(E84,附件2!$E:$BE,53,0)/10000</f>
        <v>0</v>
      </c>
      <c r="O84" s="26" t="s">
        <v>642</v>
      </c>
      <c r="P84" s="26" t="s">
        <v>655</v>
      </c>
      <c r="Q84" s="26" t="s">
        <v>644</v>
      </c>
      <c r="R84" s="26" t="s">
        <v>644</v>
      </c>
      <c r="S84" s="26" t="s">
        <v>51</v>
      </c>
      <c r="T84" s="26" t="s">
        <v>656</v>
      </c>
      <c r="U84" s="35" t="s">
        <v>657</v>
      </c>
      <c r="V84" s="37" t="s">
        <v>901</v>
      </c>
      <c r="W84" s="26" t="s">
        <v>51</v>
      </c>
      <c r="X84" s="40">
        <v>2024.06</v>
      </c>
      <c r="Y84" s="35" t="s">
        <v>902</v>
      </c>
      <c r="Z84" s="35" t="s">
        <v>903</v>
      </c>
      <c r="AA84" s="35" t="s">
        <v>904</v>
      </c>
      <c r="AB84" s="38">
        <v>0</v>
      </c>
      <c r="AC84" s="35" t="s">
        <v>646</v>
      </c>
      <c r="AD84" s="35" t="str">
        <f>VLOOKUP(E:E,'附件5-1'!D:P,8,FALSE)</f>
        <v>亚东村股份经济合作社</v>
      </c>
      <c r="AE84" s="35"/>
      <c r="AF84" s="180"/>
      <c r="AG84" s="177">
        <f t="shared" si="10"/>
        <v>2022</v>
      </c>
      <c r="AH84" s="177" t="str">
        <f t="shared" si="11"/>
        <v>540423202217020</v>
      </c>
    </row>
    <row r="85" ht="19.9" customHeight="1" spans="1:34">
      <c r="A85" s="25" t="str">
        <f>540423&amp;D85&amp;VLOOKUP(P85,{"青稞","01";"小麦","02";"饲料","03";"牦牛","04";"乳","05";"羊","06";"猪","07";"鸡","08";"蜂","09";"鱼虾","10";"藏药","11";"茶","12";"葡萄","13";"苹果","14";"猕猴桃","15";"设施农业","16";"乡村旅游","17";"商贸流通","18";"其他","19"},2,FALSE)&amp;TEXT(COUNTIF($P$5:P85,P85),"000")</f>
        <v>540423202216009</v>
      </c>
      <c r="B85" s="26" t="s">
        <v>48</v>
      </c>
      <c r="C85" s="27" t="s">
        <v>49</v>
      </c>
      <c r="D85" s="27">
        <v>2022</v>
      </c>
      <c r="E85" s="29" t="s">
        <v>330</v>
      </c>
      <c r="F85" s="28" t="s">
        <v>689</v>
      </c>
      <c r="G85" s="29" t="s">
        <v>905</v>
      </c>
      <c r="H85" s="78" t="s">
        <v>906</v>
      </c>
      <c r="I85" s="31">
        <f t="shared" si="8"/>
        <v>395.46</v>
      </c>
      <c r="J85" s="31">
        <f>VLOOKUP(E85,附件2!$E$9:$I$410,5,0)/10000</f>
        <v>395.46</v>
      </c>
      <c r="K85" s="32">
        <f>VLOOKUP(E85,附件2!E:AF,28,0)/10000</f>
        <v>0</v>
      </c>
      <c r="L85" s="31">
        <f t="shared" si="9"/>
        <v>395.46</v>
      </c>
      <c r="M85" s="33">
        <f>VLOOKUP(E85,附件2!$E:$BE,30,0)/10000</f>
        <v>395.46</v>
      </c>
      <c r="N85" s="34">
        <f>VLOOKUP(E85,附件2!$E:$BE,53,0)/10000</f>
        <v>0</v>
      </c>
      <c r="O85" s="26" t="s">
        <v>774</v>
      </c>
      <c r="P85" s="26" t="s">
        <v>672</v>
      </c>
      <c r="Q85" s="26" t="s">
        <v>644</v>
      </c>
      <c r="R85" s="26" t="s">
        <v>645</v>
      </c>
      <c r="S85" s="26" t="s">
        <v>645</v>
      </c>
      <c r="T85" s="26" t="s">
        <v>645</v>
      </c>
      <c r="U85" s="26" t="s">
        <v>645</v>
      </c>
      <c r="V85" s="26" t="s">
        <v>645</v>
      </c>
      <c r="W85" s="26" t="s">
        <v>645</v>
      </c>
      <c r="X85" s="26" t="s">
        <v>645</v>
      </c>
      <c r="Y85" s="26" t="s">
        <v>645</v>
      </c>
      <c r="Z85" s="26" t="s">
        <v>645</v>
      </c>
      <c r="AA85" s="26" t="s">
        <v>645</v>
      </c>
      <c r="AB85" s="26" t="s">
        <v>645</v>
      </c>
      <c r="AC85" s="26" t="s">
        <v>645</v>
      </c>
      <c r="AD85" s="35" t="str">
        <f>VLOOKUP(E:E,'附件5-1'!D:P,8,FALSE)</f>
        <v>甘登乡德尔贡村股份经济合作社</v>
      </c>
      <c r="AE85" s="35"/>
      <c r="AF85" s="180"/>
      <c r="AG85" s="177">
        <f t="shared" si="10"/>
        <v>2022</v>
      </c>
      <c r="AH85" s="177" t="str">
        <f t="shared" si="11"/>
        <v>540423202216009</v>
      </c>
    </row>
    <row r="86" ht="19.9" customHeight="1" spans="1:34">
      <c r="A86" s="25" t="str">
        <f>540423&amp;D86&amp;VLOOKUP(P86,{"青稞","01";"小麦","02";"饲料","03";"牦牛","04";"乳","05";"羊","06";"猪","07";"鸡","08";"蜂","09";"鱼虾","10";"藏药","11";"茶","12";"葡萄","13";"苹果","14";"猕猴桃","15";"设施农业","16";"乡村旅游","17";"商贸流通","18";"其他","19"},2,FALSE)&amp;TEXT(COUNTIF($P$5:P86,P86),"000")</f>
        <v>540423202208001</v>
      </c>
      <c r="B86" s="26" t="s">
        <v>48</v>
      </c>
      <c r="C86" s="27" t="s">
        <v>49</v>
      </c>
      <c r="D86" s="27" cm="1">
        <f t="array" ref="D86">INDEX(附件2!$D:$D,MATCH(E86,附件2!$E:$E,0))</f>
        <v>2022</v>
      </c>
      <c r="E86" s="79" t="s">
        <v>331</v>
      </c>
      <c r="F86" s="28" t="s">
        <v>907</v>
      </c>
      <c r="G86" s="29" t="s">
        <v>908</v>
      </c>
      <c r="H86" s="73" t="s">
        <v>909</v>
      </c>
      <c r="I86" s="31">
        <f t="shared" si="8"/>
        <v>78.90063</v>
      </c>
      <c r="J86" s="31">
        <f>VLOOKUP(E86,附件2!$E$9:$I$410,5,0)/10000</f>
        <v>78.90063</v>
      </c>
      <c r="K86" s="32">
        <f>VLOOKUP(E86,附件2!E:AF,28,0)/10000</f>
        <v>0</v>
      </c>
      <c r="L86" s="31">
        <f t="shared" si="9"/>
        <v>78.90063</v>
      </c>
      <c r="M86" s="33">
        <f>VLOOKUP(E86,附件2!$E:$BE,30,0)/10000</f>
        <v>78.90063</v>
      </c>
      <c r="N86" s="34">
        <f>VLOOKUP(E86,附件2!$E:$BE,53,0)/10000</f>
        <v>0</v>
      </c>
      <c r="O86" s="26" t="s">
        <v>642</v>
      </c>
      <c r="P86" s="26" t="s">
        <v>910</v>
      </c>
      <c r="Q86" s="26" t="s">
        <v>650</v>
      </c>
      <c r="R86" s="26" t="s">
        <v>650</v>
      </c>
      <c r="S86" s="26" t="s">
        <v>52</v>
      </c>
      <c r="T86" s="26" t="s">
        <v>645</v>
      </c>
      <c r="U86" s="26" t="s">
        <v>645</v>
      </c>
      <c r="V86" s="26" t="s">
        <v>645</v>
      </c>
      <c r="W86" s="26" t="s">
        <v>645</v>
      </c>
      <c r="X86" s="26" t="s">
        <v>645</v>
      </c>
      <c r="Y86" s="26" t="s">
        <v>645</v>
      </c>
      <c r="Z86" s="26" t="s">
        <v>645</v>
      </c>
      <c r="AA86" s="26" t="s">
        <v>645</v>
      </c>
      <c r="AB86" s="38">
        <v>0</v>
      </c>
      <c r="AC86" s="35" t="s">
        <v>646</v>
      </c>
      <c r="AD86" s="35" t="str">
        <f>VLOOKUP(E:E,'附件5-1'!D:P,8,FALSE)</f>
        <v>珠村股份经济合作社
达木村股份经济合作社</v>
      </c>
      <c r="AE86" s="35" t="s">
        <v>651</v>
      </c>
      <c r="AF86" s="180"/>
      <c r="AG86" s="177">
        <f t="shared" si="10"/>
        <v>2022</v>
      </c>
      <c r="AH86" s="177" t="str">
        <f t="shared" si="11"/>
        <v>540423202208001</v>
      </c>
    </row>
    <row r="87" ht="19.9" customHeight="1" spans="1:34">
      <c r="A87" s="25" t="str">
        <f>540423&amp;D87&amp;VLOOKUP(P87,{"青稞","01";"小麦","02";"饲料","03";"牦牛","04";"乳","05";"羊","06";"猪","07";"鸡","08";"蜂","09";"鱼虾","10";"藏药","11";"茶","12";"葡萄","13";"苹果","14";"猕猴桃","15";"设施农业","16";"乡村旅游","17";"商贸流通","18";"其他","19"},2,FALSE)&amp;TEXT(COUNTIF($P$5:P87,P87),"000")</f>
        <v>540423202216010</v>
      </c>
      <c r="B87" s="26" t="s">
        <v>48</v>
      </c>
      <c r="C87" s="27" t="s">
        <v>49</v>
      </c>
      <c r="D87" s="27">
        <v>2022</v>
      </c>
      <c r="E87" s="29" t="s">
        <v>332</v>
      </c>
      <c r="F87" s="28" t="s">
        <v>911</v>
      </c>
      <c r="G87" s="29" t="s">
        <v>912</v>
      </c>
      <c r="H87" s="73" t="s">
        <v>913</v>
      </c>
      <c r="I87" s="31">
        <f t="shared" si="8"/>
        <v>150</v>
      </c>
      <c r="J87" s="31">
        <f>VLOOKUP(E87,附件2!$E$9:$I$410,5,0)/10000</f>
        <v>150</v>
      </c>
      <c r="K87" s="32">
        <f>VLOOKUP(E87,附件2!E:AF,28,0)/10000</f>
        <v>0</v>
      </c>
      <c r="L87" s="31">
        <f t="shared" si="9"/>
        <v>150</v>
      </c>
      <c r="M87" s="33">
        <f>VLOOKUP(E87,附件2!$E:$BE,30,0)/10000</f>
        <v>150</v>
      </c>
      <c r="N87" s="34">
        <f>VLOOKUP(E87,附件2!$E:$BE,53,0)/10000</f>
        <v>0</v>
      </c>
      <c r="O87" s="26" t="s">
        <v>774</v>
      </c>
      <c r="P87" s="26" t="s">
        <v>672</v>
      </c>
      <c r="Q87" s="26" t="s">
        <v>644</v>
      </c>
      <c r="R87" s="26" t="s">
        <v>645</v>
      </c>
      <c r="S87" s="26" t="s">
        <v>645</v>
      </c>
      <c r="T87" s="26" t="s">
        <v>645</v>
      </c>
      <c r="U87" s="26" t="s">
        <v>645</v>
      </c>
      <c r="V87" s="26" t="s">
        <v>645</v>
      </c>
      <c r="W87" s="26" t="s">
        <v>645</v>
      </c>
      <c r="X87" s="26" t="s">
        <v>645</v>
      </c>
      <c r="Y87" s="26" t="s">
        <v>645</v>
      </c>
      <c r="Z87" s="26" t="s">
        <v>645</v>
      </c>
      <c r="AA87" s="26" t="s">
        <v>645</v>
      </c>
      <c r="AB87" s="26" t="s">
        <v>645</v>
      </c>
      <c r="AC87" s="26" t="s">
        <v>645</v>
      </c>
      <c r="AD87" s="35" t="str">
        <f>VLOOKUP(E:E,'附件5-1'!D:P,8,FALSE)</f>
        <v>达木乡达木村、珠村、贡日村、卡布村、帮辛乡西登村股份经济合作社</v>
      </c>
      <c r="AE87" s="35"/>
      <c r="AF87" s="180"/>
      <c r="AG87" s="177">
        <f t="shared" si="10"/>
        <v>2022</v>
      </c>
      <c r="AH87" s="177" t="str">
        <f t="shared" si="11"/>
        <v>540423202216010</v>
      </c>
    </row>
    <row r="88" ht="19.9" customHeight="1" spans="1:34">
      <c r="A88" s="25" t="str">
        <f>540423&amp;D88&amp;VLOOKUP(P88,{"青稞","01";"小麦","02";"饲料","03";"牦牛","04";"乳","05";"羊","06";"猪","07";"鸡","08";"蜂","09";"鱼虾","10";"藏药","11";"茶","12";"葡萄","13";"苹果","14";"猕猴桃","15";"设施农业","16";"乡村旅游","17";"商贸流通","18";"其他","19"},2,FALSE)&amp;TEXT(COUNTIF($P$5:P88,P88),"000")</f>
        <v>540423202216011</v>
      </c>
      <c r="B88" s="26" t="s">
        <v>48</v>
      </c>
      <c r="C88" s="27" t="s">
        <v>49</v>
      </c>
      <c r="D88" s="27" cm="1">
        <f t="array" ref="D88">INDEX(附件2!$D:$D,MATCH(E88,附件2!$E:$E,0))</f>
        <v>2022</v>
      </c>
      <c r="E88" s="29" t="s">
        <v>333</v>
      </c>
      <c r="F88" s="28" t="s">
        <v>689</v>
      </c>
      <c r="G88" s="29" t="s">
        <v>914</v>
      </c>
      <c r="H88" s="73" t="s">
        <v>915</v>
      </c>
      <c r="I88" s="31">
        <f t="shared" si="8"/>
        <v>971.88</v>
      </c>
      <c r="J88" s="31">
        <f>VLOOKUP(E88,附件2!$E$9:$I$410,5,0)/10000</f>
        <v>971.88</v>
      </c>
      <c r="K88" s="32">
        <f>VLOOKUP(E88,附件2!E:AF,28,0)/10000</f>
        <v>0</v>
      </c>
      <c r="L88" s="31">
        <f t="shared" si="9"/>
        <v>971.878113</v>
      </c>
      <c r="M88" s="33">
        <f>VLOOKUP(E88,附件2!$E:$BE,30,0)/10000</f>
        <v>971.878113</v>
      </c>
      <c r="N88" s="34">
        <f>VLOOKUP(E88,附件2!$E:$BE,53,0)/10000</f>
        <v>0</v>
      </c>
      <c r="O88" s="26" t="s">
        <v>642</v>
      </c>
      <c r="P88" s="26" t="s">
        <v>672</v>
      </c>
      <c r="Q88" s="26" t="s">
        <v>644</v>
      </c>
      <c r="R88" s="26" t="s">
        <v>704</v>
      </c>
      <c r="S88" s="26" t="s">
        <v>51</v>
      </c>
      <c r="T88" s="26" t="s">
        <v>656</v>
      </c>
      <c r="U88" s="35" t="s">
        <v>682</v>
      </c>
      <c r="V88" s="37" t="s">
        <v>916</v>
      </c>
      <c r="W88" s="26" t="s">
        <v>51</v>
      </c>
      <c r="X88" s="40" t="s">
        <v>917</v>
      </c>
      <c r="Y88" s="35" t="s">
        <v>918</v>
      </c>
      <c r="Z88" s="35" t="s">
        <v>919</v>
      </c>
      <c r="AA88" s="35" t="s">
        <v>920</v>
      </c>
      <c r="AB88" s="38">
        <v>0</v>
      </c>
      <c r="AC88" s="35" t="s">
        <v>646</v>
      </c>
      <c r="AD88" s="35" t="str">
        <f>VLOOKUP(E:E,'附件5-1'!D:P,8,FALSE)</f>
        <v>波东村股份经济合作社
甘登村股份经济合作社</v>
      </c>
      <c r="AE88" s="35"/>
      <c r="AF88" s="180"/>
      <c r="AG88" s="177">
        <f t="shared" si="10"/>
        <v>2022</v>
      </c>
      <c r="AH88" s="177" t="str">
        <f t="shared" si="11"/>
        <v>540423202216011</v>
      </c>
    </row>
    <row r="89" ht="19.9" customHeight="1" spans="1:34">
      <c r="A89" s="25" t="str">
        <f>540423&amp;D89&amp;VLOOKUP(P89,{"青稞","01";"小麦","02";"饲料","03";"牦牛","04";"乳","05";"羊","06";"猪","07";"鸡","08";"蜂","09";"鱼虾","10";"藏药","11";"茶","12";"葡萄","13";"苹果","14";"猕猴桃","15";"设施农业","16";"乡村旅游","17";"商贸流通","18";"其他","19"},2,FALSE)&amp;TEXT(COUNTIF($P$5:P89,P89),"000")</f>
        <v>540423202212017</v>
      </c>
      <c r="B89" s="26" t="s">
        <v>48</v>
      </c>
      <c r="C89" s="27" t="s">
        <v>49</v>
      </c>
      <c r="D89" s="27">
        <v>2022</v>
      </c>
      <c r="E89" s="29" t="s">
        <v>334</v>
      </c>
      <c r="F89" s="28" t="s">
        <v>662</v>
      </c>
      <c r="G89" s="29" t="s">
        <v>663</v>
      </c>
      <c r="H89" s="73" t="s">
        <v>921</v>
      </c>
      <c r="I89" s="31">
        <f t="shared" si="8"/>
        <v>1224.3</v>
      </c>
      <c r="J89" s="31">
        <f>VLOOKUP(E89,附件2!$E$9:$I$410,5,0)/10000</f>
        <v>1224.3</v>
      </c>
      <c r="K89" s="32">
        <f>VLOOKUP(E89,附件2!E:AF,28,0)/10000</f>
        <v>0</v>
      </c>
      <c r="L89" s="31">
        <f t="shared" si="9"/>
        <v>1224.3</v>
      </c>
      <c r="M89" s="33">
        <f>VLOOKUP(E89,附件2!$E:$BE,30,0)/10000</f>
        <v>1224.3</v>
      </c>
      <c r="N89" s="34">
        <f>VLOOKUP(E89,附件2!$E:$BE,53,0)/10000</f>
        <v>0</v>
      </c>
      <c r="O89" s="26" t="s">
        <v>774</v>
      </c>
      <c r="P89" s="26" t="s">
        <v>772</v>
      </c>
      <c r="Q89" s="26" t="s">
        <v>644</v>
      </c>
      <c r="R89" s="26" t="s">
        <v>645</v>
      </c>
      <c r="S89" s="26" t="s">
        <v>645</v>
      </c>
      <c r="T89" s="26" t="s">
        <v>645</v>
      </c>
      <c r="U89" s="26" t="s">
        <v>645</v>
      </c>
      <c r="V89" s="26" t="s">
        <v>645</v>
      </c>
      <c r="W89" s="26" t="s">
        <v>645</v>
      </c>
      <c r="X89" s="26" t="s">
        <v>645</v>
      </c>
      <c r="Y89" s="26" t="s">
        <v>645</v>
      </c>
      <c r="Z89" s="26" t="s">
        <v>645</v>
      </c>
      <c r="AA89" s="26" t="s">
        <v>645</v>
      </c>
      <c r="AB89" s="26" t="s">
        <v>645</v>
      </c>
      <c r="AC89" s="26" t="s">
        <v>645</v>
      </c>
      <c r="AD89" s="35" t="str">
        <f>VLOOKUP(E:E,'附件5-1'!D:P,8,FALSE)</f>
        <v>背崩乡阿苍村股份经济合作社</v>
      </c>
      <c r="AE89" s="35"/>
      <c r="AF89" s="180"/>
      <c r="AG89" s="177">
        <f t="shared" si="10"/>
        <v>2022</v>
      </c>
      <c r="AH89" s="177" t="str">
        <f t="shared" si="11"/>
        <v>540423202212017</v>
      </c>
    </row>
    <row r="90" ht="19.9" customHeight="1" spans="1:34">
      <c r="A90" s="25" t="str">
        <f>540423&amp;D90&amp;VLOOKUP(P90,{"青稞","01";"小麦","02";"饲料","03";"牦牛","04";"乳","05";"羊","06";"猪","07";"鸡","08";"蜂","09";"鱼虾","10";"藏药","11";"茶","12";"葡萄","13";"苹果","14";"猕猴桃","15";"设施农业","16";"乡村旅游","17";"商贸流通","18";"其他","19"},2,FALSE)&amp;TEXT(COUNTIF($P$5:P90,P90),"000")</f>
        <v>540423202212018</v>
      </c>
      <c r="B90" s="26" t="s">
        <v>48</v>
      </c>
      <c r="C90" s="27" t="s">
        <v>49</v>
      </c>
      <c r="D90" s="27">
        <v>2022</v>
      </c>
      <c r="E90" s="29" t="s">
        <v>335</v>
      </c>
      <c r="F90" s="28" t="s">
        <v>662</v>
      </c>
      <c r="G90" s="29" t="s">
        <v>868</v>
      </c>
      <c r="H90" s="73" t="s">
        <v>922</v>
      </c>
      <c r="I90" s="31">
        <f t="shared" si="8"/>
        <v>128.1</v>
      </c>
      <c r="J90" s="31">
        <f>VLOOKUP(E90,附件2!$E$9:$I$410,5,0)/10000</f>
        <v>128.1</v>
      </c>
      <c r="K90" s="32">
        <f>VLOOKUP(E90,附件2!E:AF,28,0)/10000</f>
        <v>0</v>
      </c>
      <c r="L90" s="31">
        <f t="shared" si="9"/>
        <v>128.1</v>
      </c>
      <c r="M90" s="33">
        <f>VLOOKUP(E90,附件2!$E:$BE,30,0)/10000</f>
        <v>128.1</v>
      </c>
      <c r="N90" s="34">
        <f>VLOOKUP(E90,附件2!$E:$BE,53,0)/10000</f>
        <v>0</v>
      </c>
      <c r="O90" s="26" t="s">
        <v>774</v>
      </c>
      <c r="P90" s="26" t="s">
        <v>772</v>
      </c>
      <c r="Q90" s="26" t="s">
        <v>644</v>
      </c>
      <c r="R90" s="26" t="s">
        <v>645</v>
      </c>
      <c r="S90" s="26" t="s">
        <v>645</v>
      </c>
      <c r="T90" s="26" t="s">
        <v>645</v>
      </c>
      <c r="U90" s="26" t="s">
        <v>645</v>
      </c>
      <c r="V90" s="26" t="s">
        <v>645</v>
      </c>
      <c r="W90" s="26" t="s">
        <v>645</v>
      </c>
      <c r="X90" s="26" t="s">
        <v>645</v>
      </c>
      <c r="Y90" s="26" t="s">
        <v>645</v>
      </c>
      <c r="Z90" s="26" t="s">
        <v>645</v>
      </c>
      <c r="AA90" s="26" t="s">
        <v>645</v>
      </c>
      <c r="AB90" s="26" t="s">
        <v>645</v>
      </c>
      <c r="AC90" s="26" t="s">
        <v>645</v>
      </c>
      <c r="AD90" s="35" t="str">
        <f>VLOOKUP(E:E,'附件5-1'!D:P,8,FALSE)</f>
        <v>背崩乡背崩村股份经济合作社</v>
      </c>
      <c r="AE90" s="35"/>
      <c r="AF90" s="180"/>
      <c r="AG90" s="177">
        <f t="shared" si="10"/>
        <v>2022</v>
      </c>
      <c r="AH90" s="177" t="str">
        <f t="shared" si="11"/>
        <v>540423202212018</v>
      </c>
    </row>
    <row r="91" ht="19.9" customHeight="1" spans="1:34">
      <c r="A91" s="25" t="str">
        <f>540423&amp;D91&amp;VLOOKUP(P91,{"青稞","01";"小麦","02";"饲料","03";"牦牛","04";"乳","05";"羊","06";"猪","07";"鸡","08";"蜂","09";"鱼虾","10";"藏药","11";"茶","12";"葡萄","13";"苹果","14";"猕猴桃","15";"设施农业","16";"乡村旅游","17";"商贸流通","18";"其他","19"},2,FALSE)&amp;TEXT(COUNTIF($P$5:P91,P91),"000")</f>
        <v>540423202212019</v>
      </c>
      <c r="B91" s="26" t="s">
        <v>48</v>
      </c>
      <c r="C91" s="27" t="s">
        <v>49</v>
      </c>
      <c r="D91" s="27">
        <v>2022</v>
      </c>
      <c r="E91" s="29" t="s">
        <v>336</v>
      </c>
      <c r="F91" s="28" t="s">
        <v>662</v>
      </c>
      <c r="G91" s="29" t="s">
        <v>868</v>
      </c>
      <c r="H91" s="73" t="s">
        <v>923</v>
      </c>
      <c r="I91" s="31">
        <f t="shared" si="8"/>
        <v>195.86</v>
      </c>
      <c r="J91" s="31">
        <f>VLOOKUP(E91,附件2!$E$9:$I$410,5,0)/10000</f>
        <v>195.86</v>
      </c>
      <c r="K91" s="32">
        <f>VLOOKUP(E91,附件2!E:AF,28,0)/10000</f>
        <v>0</v>
      </c>
      <c r="L91" s="31">
        <f t="shared" si="9"/>
        <v>195.86</v>
      </c>
      <c r="M91" s="33">
        <f>VLOOKUP(E91,附件2!$E:$BE,30,0)/10000</f>
        <v>195.86</v>
      </c>
      <c r="N91" s="34">
        <f>VLOOKUP(E91,附件2!$E:$BE,53,0)/10000</f>
        <v>0</v>
      </c>
      <c r="O91" s="26" t="s">
        <v>774</v>
      </c>
      <c r="P91" s="26" t="s">
        <v>772</v>
      </c>
      <c r="Q91" s="26" t="s">
        <v>644</v>
      </c>
      <c r="R91" s="26" t="s">
        <v>645</v>
      </c>
      <c r="S91" s="26" t="s">
        <v>645</v>
      </c>
      <c r="T91" s="26" t="s">
        <v>645</v>
      </c>
      <c r="U91" s="26" t="s">
        <v>645</v>
      </c>
      <c r="V91" s="26" t="s">
        <v>645</v>
      </c>
      <c r="W91" s="26" t="s">
        <v>645</v>
      </c>
      <c r="X91" s="26" t="s">
        <v>645</v>
      </c>
      <c r="Y91" s="26" t="s">
        <v>645</v>
      </c>
      <c r="Z91" s="26" t="s">
        <v>645</v>
      </c>
      <c r="AA91" s="26" t="s">
        <v>645</v>
      </c>
      <c r="AB91" s="26" t="s">
        <v>645</v>
      </c>
      <c r="AC91" s="26" t="s">
        <v>645</v>
      </c>
      <c r="AD91" s="35" t="str">
        <f>VLOOKUP(E:E,'附件5-1'!D:P,8,FALSE)</f>
        <v>背崩乡背崩村股份经济合作社</v>
      </c>
      <c r="AE91" s="35"/>
      <c r="AF91" s="180"/>
      <c r="AG91" s="177">
        <f t="shared" si="10"/>
        <v>2022</v>
      </c>
      <c r="AH91" s="177" t="str">
        <f t="shared" si="11"/>
        <v>540423202212019</v>
      </c>
    </row>
    <row r="92" ht="19.9" customHeight="1" spans="1:34">
      <c r="A92" s="25" t="str">
        <f>540423&amp;D92&amp;VLOOKUP(P92,{"青稞","01";"小麦","02";"饲料","03";"牦牛","04";"乳","05";"羊","06";"猪","07";"鸡","08";"蜂","09";"鱼虾","10";"藏药","11";"茶","12";"葡萄","13";"苹果","14";"猕猴桃","15";"设施农业","16";"乡村旅游","17";"商贸流通","18";"其他","19"},2,FALSE)&amp;TEXT(COUNTIF($P$5:P92,P92),"000")</f>
        <v>540423202212020</v>
      </c>
      <c r="B92" s="26" t="s">
        <v>48</v>
      </c>
      <c r="C92" s="27" t="s">
        <v>49</v>
      </c>
      <c r="D92" s="27">
        <v>2022</v>
      </c>
      <c r="E92" s="29" t="s">
        <v>337</v>
      </c>
      <c r="F92" s="28" t="s">
        <v>693</v>
      </c>
      <c r="G92" s="29" t="s">
        <v>694</v>
      </c>
      <c r="H92" s="73" t="s">
        <v>924</v>
      </c>
      <c r="I92" s="31">
        <f t="shared" si="8"/>
        <v>43.65</v>
      </c>
      <c r="J92" s="31">
        <f>VLOOKUP(E92,附件2!$E$9:$I$410,5,0)/10000</f>
        <v>43.65</v>
      </c>
      <c r="K92" s="32">
        <f>VLOOKUP(E92,附件2!E:AF,28,0)/10000</f>
        <v>0</v>
      </c>
      <c r="L92" s="31">
        <f t="shared" si="9"/>
        <v>43.65</v>
      </c>
      <c r="M92" s="33">
        <f>VLOOKUP(E92,附件2!$E:$BE,30,0)/10000</f>
        <v>43.65</v>
      </c>
      <c r="N92" s="34">
        <f>VLOOKUP(E92,附件2!$E:$BE,53,0)/10000</f>
        <v>0</v>
      </c>
      <c r="O92" s="26" t="s">
        <v>774</v>
      </c>
      <c r="P92" s="26" t="s">
        <v>772</v>
      </c>
      <c r="Q92" s="26" t="s">
        <v>644</v>
      </c>
      <c r="R92" s="26" t="s">
        <v>645</v>
      </c>
      <c r="S92" s="26" t="s">
        <v>645</v>
      </c>
      <c r="T92" s="26" t="s">
        <v>645</v>
      </c>
      <c r="U92" s="26" t="s">
        <v>645</v>
      </c>
      <c r="V92" s="26" t="s">
        <v>645</v>
      </c>
      <c r="W92" s="26" t="s">
        <v>645</v>
      </c>
      <c r="X92" s="26" t="s">
        <v>645</v>
      </c>
      <c r="Y92" s="26" t="s">
        <v>645</v>
      </c>
      <c r="Z92" s="26" t="s">
        <v>645</v>
      </c>
      <c r="AA92" s="26" t="s">
        <v>645</v>
      </c>
      <c r="AB92" s="26" t="s">
        <v>645</v>
      </c>
      <c r="AC92" s="26" t="s">
        <v>645</v>
      </c>
      <c r="AD92" s="35" t="str">
        <f>VLOOKUP(E:E,'附件5-1'!D:P,8,FALSE)</f>
        <v>达木乡卡布村股份经济合作社</v>
      </c>
      <c r="AE92" s="35"/>
      <c r="AF92" s="180"/>
      <c r="AG92" s="177">
        <f t="shared" si="10"/>
        <v>2022</v>
      </c>
      <c r="AH92" s="177" t="str">
        <f t="shared" si="11"/>
        <v>540423202212020</v>
      </c>
    </row>
    <row r="93" ht="19.9" customHeight="1" spans="1:34">
      <c r="A93" s="25" t="str">
        <f>540423&amp;D93&amp;VLOOKUP(P93,{"青稞","01";"小麦","02";"饲料","03";"牦牛","04";"乳","05";"羊","06";"猪","07";"鸡","08";"蜂","09";"鱼虾","10";"藏药","11";"茶","12";"葡萄","13";"苹果","14";"猕猴桃","15";"设施农业","16";"乡村旅游","17";"商贸流通","18";"其他","19"},2,FALSE)&amp;TEXT(COUNTIF($P$5:P93,P93),"000")</f>
        <v>540423202212021</v>
      </c>
      <c r="B93" s="26" t="s">
        <v>48</v>
      </c>
      <c r="C93" s="27" t="s">
        <v>49</v>
      </c>
      <c r="D93" s="27">
        <v>2022</v>
      </c>
      <c r="E93" s="29" t="s">
        <v>338</v>
      </c>
      <c r="F93" s="28" t="s">
        <v>701</v>
      </c>
      <c r="G93" s="29" t="s">
        <v>811</v>
      </c>
      <c r="H93" s="73" t="s">
        <v>925</v>
      </c>
      <c r="I93" s="31">
        <f t="shared" si="8"/>
        <v>75.25</v>
      </c>
      <c r="J93" s="31">
        <f>VLOOKUP(E93,附件2!$E$9:$I$410,5,0)/10000</f>
        <v>75.25</v>
      </c>
      <c r="K93" s="32">
        <f>VLOOKUP(E93,附件2!E:AF,28,0)/10000</f>
        <v>0</v>
      </c>
      <c r="L93" s="31">
        <f t="shared" si="9"/>
        <v>75.25</v>
      </c>
      <c r="M93" s="33">
        <f>VLOOKUP(E93,附件2!$E:$BE,30,0)/10000</f>
        <v>75.25</v>
      </c>
      <c r="N93" s="34">
        <f>VLOOKUP(E93,附件2!$E:$BE,53,0)/10000</f>
        <v>0</v>
      </c>
      <c r="O93" s="26" t="s">
        <v>774</v>
      </c>
      <c r="P93" s="26" t="s">
        <v>772</v>
      </c>
      <c r="Q93" s="26" t="s">
        <v>644</v>
      </c>
      <c r="R93" s="26" t="s">
        <v>645</v>
      </c>
      <c r="S93" s="26" t="s">
        <v>645</v>
      </c>
      <c r="T93" s="26" t="s">
        <v>645</v>
      </c>
      <c r="U93" s="26" t="s">
        <v>645</v>
      </c>
      <c r="V93" s="26" t="s">
        <v>645</v>
      </c>
      <c r="W93" s="26" t="s">
        <v>645</v>
      </c>
      <c r="X93" s="26" t="s">
        <v>645</v>
      </c>
      <c r="Y93" s="26" t="s">
        <v>645</v>
      </c>
      <c r="Z93" s="26" t="s">
        <v>645</v>
      </c>
      <c r="AA93" s="26" t="s">
        <v>645</v>
      </c>
      <c r="AB93" s="26" t="s">
        <v>645</v>
      </c>
      <c r="AC93" s="26" t="s">
        <v>645</v>
      </c>
      <c r="AD93" s="35" t="str">
        <f>VLOOKUP(E:E,'附件5-1'!D:P,8,FALSE)</f>
        <v>格当乡占根卡村股份经济合作社</v>
      </c>
      <c r="AE93" s="35"/>
      <c r="AF93" s="180"/>
      <c r="AG93" s="177">
        <f t="shared" si="10"/>
        <v>2022</v>
      </c>
      <c r="AH93" s="177" t="str">
        <f t="shared" si="11"/>
        <v>540423202212021</v>
      </c>
    </row>
    <row r="94" ht="19.9" customHeight="1" spans="1:34">
      <c r="A94" s="25" t="str">
        <f>540423&amp;D94&amp;VLOOKUP(P94,{"青稞","01";"小麦","02";"饲料","03";"牦牛","04";"乳","05";"羊","06";"猪","07";"鸡","08";"蜂","09";"鱼虾","10";"藏药","11";"茶","12";"葡萄","13";"苹果","14";"猕猴桃","15";"设施农业","16";"乡村旅游","17";"商贸流通","18";"其他","19"},2,FALSE)&amp;TEXT(COUNTIF($P$5:P94,P94),"000")</f>
        <v>540423202212022</v>
      </c>
      <c r="B94" s="26" t="s">
        <v>48</v>
      </c>
      <c r="C94" s="27" t="s">
        <v>49</v>
      </c>
      <c r="D94" s="27">
        <v>2022</v>
      </c>
      <c r="E94" s="29" t="s">
        <v>323</v>
      </c>
      <c r="F94" s="28" t="s">
        <v>669</v>
      </c>
      <c r="G94" s="29" t="s">
        <v>670</v>
      </c>
      <c r="H94" s="73" t="s">
        <v>926</v>
      </c>
      <c r="I94" s="31">
        <f t="shared" si="8"/>
        <v>240.98</v>
      </c>
      <c r="J94" s="31">
        <f>VLOOKUP(E94,附件2!$E$9:$I$410,5,0)/10000</f>
        <v>240.98</v>
      </c>
      <c r="K94" s="32">
        <f>VLOOKUP(E94,附件2!E:AF,28,0)/10000</f>
        <v>0</v>
      </c>
      <c r="L94" s="31">
        <f t="shared" si="9"/>
        <v>99.23851</v>
      </c>
      <c r="M94" s="33">
        <f>VLOOKUP(E94,附件2!$E:$BE,30,0)/10000</f>
        <v>99.23851</v>
      </c>
      <c r="N94" s="34">
        <f>VLOOKUP(E94,附件2!$E:$BE,53,0)/10000</f>
        <v>0</v>
      </c>
      <c r="O94" s="26" t="s">
        <v>774</v>
      </c>
      <c r="P94" s="26" t="s">
        <v>772</v>
      </c>
      <c r="Q94" s="26" t="s">
        <v>644</v>
      </c>
      <c r="R94" s="26" t="s">
        <v>645</v>
      </c>
      <c r="S94" s="26" t="s">
        <v>645</v>
      </c>
      <c r="T94" s="26" t="s">
        <v>645</v>
      </c>
      <c r="U94" s="26" t="s">
        <v>645</v>
      </c>
      <c r="V94" s="26" t="s">
        <v>645</v>
      </c>
      <c r="W94" s="26" t="s">
        <v>645</v>
      </c>
      <c r="X94" s="26" t="s">
        <v>645</v>
      </c>
      <c r="Y94" s="26" t="s">
        <v>645</v>
      </c>
      <c r="Z94" s="26" t="s">
        <v>645</v>
      </c>
      <c r="AA94" s="26" t="s">
        <v>645</v>
      </c>
      <c r="AB94" s="26" t="s">
        <v>645</v>
      </c>
      <c r="AC94" s="26" t="s">
        <v>645</v>
      </c>
      <c r="AD94" s="35" t="str">
        <f>VLOOKUP(E:E,'附件5-1'!D:P,8,FALSE)</f>
        <v>墨脱镇亚让村股份经济合作社</v>
      </c>
      <c r="AE94" s="35"/>
      <c r="AF94" s="180"/>
      <c r="AG94" s="177">
        <f t="shared" si="10"/>
        <v>2022</v>
      </c>
      <c r="AH94" s="177" t="str">
        <f t="shared" si="11"/>
        <v>540423202212022</v>
      </c>
    </row>
    <row r="95" ht="19.9" customHeight="1" spans="1:34">
      <c r="A95" s="25" t="str">
        <f>540423&amp;D95&amp;VLOOKUP(P95,{"青稞","01";"小麦","02";"饲料","03";"牦牛","04";"乳","05";"羊","06";"猪","07";"鸡","08";"蜂","09";"鱼虾","10";"藏药","11";"茶","12";"葡萄","13";"苹果","14";"猕猴桃","15";"设施农业","16";"乡村旅游","17";"商贸流通","18";"其他","19"},2,FALSE)&amp;TEXT(COUNTIF($P$5:P95,P95),"000")</f>
        <v>540423202219016</v>
      </c>
      <c r="B95" s="26" t="s">
        <v>48</v>
      </c>
      <c r="C95" s="27" t="s">
        <v>49</v>
      </c>
      <c r="D95" s="27" cm="1">
        <f t="array" ref="D95">INDEX(附件2!$D:$D,MATCH(E95,附件2!$E:$E,0))</f>
        <v>2022</v>
      </c>
      <c r="E95" s="29" t="s">
        <v>339</v>
      </c>
      <c r="F95" s="28" t="s">
        <v>693</v>
      </c>
      <c r="G95" s="29" t="s">
        <v>800</v>
      </c>
      <c r="H95" s="73" t="s">
        <v>927</v>
      </c>
      <c r="I95" s="31">
        <f t="shared" si="8"/>
        <v>70</v>
      </c>
      <c r="J95" s="31">
        <f>VLOOKUP(E95,附件2!$E$9:$I$410,5,0)/10000</f>
        <v>70</v>
      </c>
      <c r="K95" s="32">
        <f>VLOOKUP(E95,附件2!E:AF,28,0)/10000</f>
        <v>0</v>
      </c>
      <c r="L95" s="31">
        <f t="shared" si="9"/>
        <v>68.32</v>
      </c>
      <c r="M95" s="33">
        <f>VLOOKUP(E95,附件2!$E:$BE,30,0)/10000</f>
        <v>68.32</v>
      </c>
      <c r="N95" s="34">
        <f>VLOOKUP(E95,附件2!$E:$BE,53,0)/10000</f>
        <v>0</v>
      </c>
      <c r="O95" s="26" t="s">
        <v>642</v>
      </c>
      <c r="P95" s="26" t="s">
        <v>643</v>
      </c>
      <c r="Q95" s="26" t="s">
        <v>644</v>
      </c>
      <c r="R95" s="26" t="s">
        <v>644</v>
      </c>
      <c r="S95" s="26" t="s">
        <v>51</v>
      </c>
      <c r="T95" s="26" t="s">
        <v>656</v>
      </c>
      <c r="U95" s="35" t="s">
        <v>657</v>
      </c>
      <c r="V95" s="37" t="s">
        <v>928</v>
      </c>
      <c r="W95" s="26" t="s">
        <v>51</v>
      </c>
      <c r="X95" s="40">
        <v>2022.12</v>
      </c>
      <c r="Y95" s="35" t="s">
        <v>719</v>
      </c>
      <c r="Z95" s="35" t="s">
        <v>929</v>
      </c>
      <c r="AA95" s="35" t="s">
        <v>930</v>
      </c>
      <c r="AB95" s="38">
        <v>0</v>
      </c>
      <c r="AC95" s="35" t="s">
        <v>646</v>
      </c>
      <c r="AD95" s="35" t="str">
        <f>VLOOKUP(E:E,'附件5-1'!D:P,8,FALSE)</f>
        <v>贡日村股份经济合作社</v>
      </c>
      <c r="AE95" s="35"/>
      <c r="AF95" s="180"/>
      <c r="AG95" s="177">
        <f t="shared" si="10"/>
        <v>2022</v>
      </c>
      <c r="AH95" s="177" t="str">
        <f t="shared" si="11"/>
        <v>540423202219016</v>
      </c>
    </row>
    <row r="96" ht="19.9" customHeight="1" spans="1:34">
      <c r="A96" s="25" t="str">
        <f>540423&amp;D96&amp;VLOOKUP(P96,{"青稞","01";"小麦","02";"饲料","03";"牦牛","04";"乳","05";"羊","06";"猪","07";"鸡","08";"蜂","09";"鱼虾","10";"藏药","11";"茶","12";"葡萄","13";"苹果","14";"猕猴桃","15";"设施农业","16";"乡村旅游","17";"商贸流通","18";"其他","19"},2,FALSE)&amp;TEXT(COUNTIF($P$5:P96,P96),"000")</f>
        <v>540423202217021</v>
      </c>
      <c r="B96" s="26" t="s">
        <v>48</v>
      </c>
      <c r="C96" s="27" t="s">
        <v>49</v>
      </c>
      <c r="D96" s="27" cm="1">
        <f t="array" ref="D96">INDEX(附件2!$D:$D,MATCH(E96,附件2!$E:$E,0))</f>
        <v>2022</v>
      </c>
      <c r="E96" s="29" t="s">
        <v>340</v>
      </c>
      <c r="F96" s="28" t="s">
        <v>652</v>
      </c>
      <c r="G96" s="29" t="s">
        <v>680</v>
      </c>
      <c r="H96" s="73" t="s">
        <v>931</v>
      </c>
      <c r="I96" s="31">
        <f t="shared" si="8"/>
        <v>200</v>
      </c>
      <c r="J96" s="31">
        <f>VLOOKUP(E96,附件2!$E$9:$I$410,5,0)/10000</f>
        <v>200</v>
      </c>
      <c r="K96" s="32">
        <f>VLOOKUP(E96,附件2!E:AF,28,0)/10000</f>
        <v>0</v>
      </c>
      <c r="L96" s="31">
        <f t="shared" si="9"/>
        <v>185.499379</v>
      </c>
      <c r="M96" s="33">
        <f>VLOOKUP(E96,附件2!$E:$BE,30,0)/10000</f>
        <v>185.499379</v>
      </c>
      <c r="N96" s="34">
        <f>VLOOKUP(E96,附件2!$E:$BE,53,0)/10000</f>
        <v>0</v>
      </c>
      <c r="O96" s="26" t="s">
        <v>642</v>
      </c>
      <c r="P96" s="26" t="s">
        <v>655</v>
      </c>
      <c r="Q96" s="26" t="s">
        <v>644</v>
      </c>
      <c r="R96" s="26" t="s">
        <v>644</v>
      </c>
      <c r="S96" s="26" t="s">
        <v>51</v>
      </c>
      <c r="T96" s="26" t="s">
        <v>656</v>
      </c>
      <c r="U96" s="35" t="s">
        <v>682</v>
      </c>
      <c r="V96" s="35" t="s">
        <v>683</v>
      </c>
      <c r="W96" s="26" t="s">
        <v>51</v>
      </c>
      <c r="X96" s="26">
        <v>2023.11</v>
      </c>
      <c r="Y96" s="26" t="s">
        <v>684</v>
      </c>
      <c r="Z96" s="26" t="s">
        <v>645</v>
      </c>
      <c r="AA96" s="26">
        <v>130000</v>
      </c>
      <c r="AB96" s="38">
        <v>0</v>
      </c>
      <c r="AC96" s="35" t="s">
        <v>646</v>
      </c>
      <c r="AD96" s="35" t="str">
        <f>VLOOKUP(E:E,'附件5-1'!D:P,8,FALSE)</f>
        <v>荷扎村股份经济合作社</v>
      </c>
      <c r="AE96" s="35"/>
      <c r="AF96" s="180"/>
      <c r="AG96" s="177">
        <f t="shared" si="10"/>
        <v>2022</v>
      </c>
      <c r="AH96" s="177" t="str">
        <f t="shared" si="11"/>
        <v>540423202217021</v>
      </c>
    </row>
    <row r="97" ht="19.9" customHeight="1" spans="1:34">
      <c r="A97" s="25" t="str">
        <f>540423&amp;D97&amp;VLOOKUP(P97,{"青稞","01";"小麦","02";"饲料","03";"牦牛","04";"乳","05";"羊","06";"猪","07";"鸡","08";"蜂","09";"鱼虾","10";"藏药","11";"茶","12";"葡萄","13";"苹果","14";"猕猴桃","15";"设施农业","16";"乡村旅游","17";"商贸流通","18";"其他","19"},2,FALSE)&amp;TEXT(COUNTIF($P$5:P97,P97),"000")</f>
        <v>540423202217022</v>
      </c>
      <c r="B97" s="26" t="s">
        <v>48</v>
      </c>
      <c r="C97" s="27" t="s">
        <v>49</v>
      </c>
      <c r="D97" s="27" cm="1">
        <f t="array" ref="D97">INDEX(附件2!$D:$D,MATCH(E97,附件2!$E:$E,0))</f>
        <v>2022</v>
      </c>
      <c r="E97" s="29" t="s">
        <v>341</v>
      </c>
      <c r="F97" s="28" t="s">
        <v>701</v>
      </c>
      <c r="G97" s="29" t="s">
        <v>806</v>
      </c>
      <c r="H97" s="73" t="s">
        <v>932</v>
      </c>
      <c r="I97" s="31">
        <f t="shared" si="8"/>
        <v>2220.18</v>
      </c>
      <c r="J97" s="31">
        <f>VLOOKUP(E97,附件2!$E$9:$I$410,5,0)/10000</f>
        <v>2220.18</v>
      </c>
      <c r="K97" s="32">
        <f>VLOOKUP(E97,附件2!E:AF,28,0)/10000</f>
        <v>0</v>
      </c>
      <c r="L97" s="31">
        <f t="shared" si="9"/>
        <v>1976.965716</v>
      </c>
      <c r="M97" s="33">
        <f>VLOOKUP(E97,附件2!$E:$BE,30,0)/10000</f>
        <v>1976.965716</v>
      </c>
      <c r="N97" s="34">
        <f>VLOOKUP(E97,附件2!$E:$BE,53,0)/10000</f>
        <v>0</v>
      </c>
      <c r="O97" s="26" t="s">
        <v>642</v>
      </c>
      <c r="P97" s="26" t="s">
        <v>655</v>
      </c>
      <c r="Q97" s="26" t="s">
        <v>644</v>
      </c>
      <c r="R97" s="26" t="s">
        <v>644</v>
      </c>
      <c r="S97" s="26" t="s">
        <v>51</v>
      </c>
      <c r="T97" s="26" t="s">
        <v>656</v>
      </c>
      <c r="U97" s="35" t="s">
        <v>682</v>
      </c>
      <c r="V97" s="37" t="s">
        <v>933</v>
      </c>
      <c r="W97" s="26" t="s">
        <v>51</v>
      </c>
      <c r="X97" s="40">
        <v>2023.12</v>
      </c>
      <c r="Y97" s="35" t="s">
        <v>719</v>
      </c>
      <c r="Z97" s="35" t="s">
        <v>934</v>
      </c>
      <c r="AA97" s="35" t="s">
        <v>810</v>
      </c>
      <c r="AB97" s="38">
        <v>0</v>
      </c>
      <c r="AC97" s="35" t="s">
        <v>646</v>
      </c>
      <c r="AD97" s="35" t="str">
        <f>VLOOKUP(E:E,'附件5-1'!D:P,8,FALSE)</f>
        <v>布龙村股份经济合作社</v>
      </c>
      <c r="AE97" s="35"/>
      <c r="AF97" s="180"/>
      <c r="AG97" s="177">
        <f t="shared" si="10"/>
        <v>2022</v>
      </c>
      <c r="AH97" s="177" t="str">
        <f t="shared" si="11"/>
        <v>540423202217022</v>
      </c>
    </row>
    <row r="98" ht="19.9" customHeight="1" spans="1:34">
      <c r="A98" s="25" t="str">
        <f>540423&amp;D98&amp;VLOOKUP(P98,{"青稞","01";"小麦","02";"饲料","03";"牦牛","04";"乳","05";"羊","06";"猪","07";"鸡","08";"蜂","09";"鱼虾","10";"藏药","11";"茶","12";"葡萄","13";"苹果","14";"猕猴桃","15";"设施农业","16";"乡村旅游","17";"商贸流通","18";"其他","19"},2,FALSE)&amp;TEXT(COUNTIF($P$5:P98,P98),"000")</f>
        <v>540423202216012</v>
      </c>
      <c r="B98" s="26" t="s">
        <v>48</v>
      </c>
      <c r="C98" s="27" t="s">
        <v>49</v>
      </c>
      <c r="D98" s="27">
        <v>2022</v>
      </c>
      <c r="E98" s="29" t="s">
        <v>346</v>
      </c>
      <c r="F98" s="28" t="s">
        <v>669</v>
      </c>
      <c r="G98" s="29" t="s">
        <v>857</v>
      </c>
      <c r="H98" s="73" t="s">
        <v>935</v>
      </c>
      <c r="I98" s="31">
        <f t="shared" si="8"/>
        <v>308.34</v>
      </c>
      <c r="J98" s="31">
        <f>VLOOKUP(E98,附件2!$E$9:$I$410,5,0)/10000</f>
        <v>308.34</v>
      </c>
      <c r="K98" s="32">
        <f>VLOOKUP(E98,附件2!E:AF,28,0)/10000</f>
        <v>0</v>
      </c>
      <c r="L98" s="31">
        <f t="shared" si="9"/>
        <v>308.34</v>
      </c>
      <c r="M98" s="33">
        <f>VLOOKUP(E98,附件2!$E:$BE,30,0)/10000</f>
        <v>308.34</v>
      </c>
      <c r="N98" s="34">
        <f>VLOOKUP(E98,附件2!$E:$BE,53,0)/10000</f>
        <v>0</v>
      </c>
      <c r="O98" s="26" t="s">
        <v>774</v>
      </c>
      <c r="P98" s="26" t="s">
        <v>672</v>
      </c>
      <c r="Q98" s="26" t="s">
        <v>644</v>
      </c>
      <c r="R98" s="26" t="s">
        <v>645</v>
      </c>
      <c r="S98" s="26" t="s">
        <v>645</v>
      </c>
      <c r="T98" s="26" t="s">
        <v>645</v>
      </c>
      <c r="U98" s="26" t="s">
        <v>645</v>
      </c>
      <c r="V98" s="26" t="s">
        <v>645</v>
      </c>
      <c r="W98" s="26" t="s">
        <v>645</v>
      </c>
      <c r="X98" s="26" t="s">
        <v>645</v>
      </c>
      <c r="Y98" s="26" t="s">
        <v>645</v>
      </c>
      <c r="Z98" s="26" t="s">
        <v>645</v>
      </c>
      <c r="AA98" s="26" t="s">
        <v>645</v>
      </c>
      <c r="AB98" s="26" t="s">
        <v>645</v>
      </c>
      <c r="AC98" s="26" t="s">
        <v>645</v>
      </c>
      <c r="AD98" s="35" t="str">
        <f>VLOOKUP(E:E,'附件5-1'!D:P,8,FALSE)</f>
        <v>墨脱镇朗杰岗村股份经济合作社</v>
      </c>
      <c r="AE98" s="35"/>
      <c r="AF98" s="180"/>
      <c r="AG98" s="177">
        <f t="shared" si="10"/>
        <v>2022</v>
      </c>
      <c r="AH98" s="177" t="str">
        <f t="shared" si="11"/>
        <v>540423202216012</v>
      </c>
    </row>
    <row r="99" ht="19.9" customHeight="1" spans="1:34">
      <c r="A99" s="25" t="str">
        <f>540423&amp;D99&amp;VLOOKUP(P99,{"青稞","01";"小麦","02";"饲料","03";"牦牛","04";"乳","05";"羊","06";"猪","07";"鸡","08";"蜂","09";"鱼虾","10";"藏药","11";"茶","12";"葡萄","13";"苹果","14";"猕猴桃","15";"设施农业","16";"乡村旅游","17";"商贸流通","18";"其他","19"},2,FALSE)&amp;TEXT(COUNTIF($P$5:P99,P99),"000")</f>
        <v>540423202318014</v>
      </c>
      <c r="B99" s="26" t="s">
        <v>48</v>
      </c>
      <c r="C99" s="27" t="s">
        <v>49</v>
      </c>
      <c r="D99" s="27" cm="1">
        <f t="array" ref="D99">INDEX(附件2!$D:$D,MATCH(E99,附件2!$E:$E,0))</f>
        <v>2023</v>
      </c>
      <c r="E99" s="29" t="s">
        <v>374</v>
      </c>
      <c r="F99" s="28" t="s">
        <v>689</v>
      </c>
      <c r="G99" s="29" t="s">
        <v>914</v>
      </c>
      <c r="H99" s="73" t="s">
        <v>936</v>
      </c>
      <c r="I99" s="31">
        <f t="shared" si="8"/>
        <v>305</v>
      </c>
      <c r="J99" s="31">
        <f>VLOOKUP(E99,附件2!$E$9:$I$410,5,0)/10000</f>
        <v>305</v>
      </c>
      <c r="K99" s="32">
        <f>VLOOKUP(E99,附件2!E:AF,28,0)/10000</f>
        <v>0</v>
      </c>
      <c r="L99" s="31">
        <f t="shared" si="9"/>
        <v>230.047623</v>
      </c>
      <c r="M99" s="33">
        <f>VLOOKUP(E99,附件2!$E:$BE,30,0)/10000</f>
        <v>230.047623</v>
      </c>
      <c r="N99" s="34">
        <f>VLOOKUP(E99,附件2!$E:$BE,53,0)/10000</f>
        <v>0</v>
      </c>
      <c r="O99" s="26" t="s">
        <v>642</v>
      </c>
      <c r="P99" s="26" t="s">
        <v>740</v>
      </c>
      <c r="Q99" s="26" t="s">
        <v>644</v>
      </c>
      <c r="R99" s="26" t="s">
        <v>644</v>
      </c>
      <c r="S99" s="26" t="s">
        <v>51</v>
      </c>
      <c r="T99" s="26" t="s">
        <v>656</v>
      </c>
      <c r="U99" s="35" t="s">
        <v>682</v>
      </c>
      <c r="V99" s="37" t="s">
        <v>937</v>
      </c>
      <c r="W99" s="26" t="s">
        <v>51</v>
      </c>
      <c r="X99" s="40" t="s">
        <v>938</v>
      </c>
      <c r="Y99" s="35" t="s">
        <v>939</v>
      </c>
      <c r="Z99" s="35" t="s">
        <v>940</v>
      </c>
      <c r="AA99" s="35" t="s">
        <v>941</v>
      </c>
      <c r="AB99" s="38">
        <v>0</v>
      </c>
      <c r="AC99" s="35" t="s">
        <v>646</v>
      </c>
      <c r="AD99" s="35" t="str">
        <f>VLOOKUP(E:E,'附件5-1'!D:P,8,FALSE)</f>
        <v>波东村股份经济合作社
甘登村股份经济合作社</v>
      </c>
      <c r="AE99" s="35"/>
      <c r="AF99" s="180"/>
      <c r="AG99" s="177">
        <f t="shared" si="10"/>
        <v>2023</v>
      </c>
      <c r="AH99" s="177" t="str">
        <f t="shared" si="11"/>
        <v>540423202318014</v>
      </c>
    </row>
    <row r="100" ht="19.9" customHeight="1" spans="1:34">
      <c r="A100" s="25" t="str">
        <f>540423&amp;D100&amp;VLOOKUP(P100,{"青稞","01";"小麦","02";"饲料","03";"牦牛","04";"乳","05";"羊","06";"猪","07";"鸡","08";"蜂","09";"鱼虾","10";"藏药","11";"茶","12";"葡萄","13";"苹果","14";"猕猴桃","15";"设施农业","16";"乡村旅游","17";"商贸流通","18";"其他","19"},2,FALSE)&amp;TEXT(COUNTIF($P$5:P100,P100),"000")</f>
        <v>540423202318015</v>
      </c>
      <c r="B100" s="26" t="s">
        <v>48</v>
      </c>
      <c r="C100" s="27" t="s">
        <v>49</v>
      </c>
      <c r="D100" s="27" cm="1">
        <f t="array" ref="D100">INDEX(附件2!$D:$D,MATCH(E100,附件2!$E:$E,0))</f>
        <v>2023</v>
      </c>
      <c r="E100" s="29" t="s">
        <v>373</v>
      </c>
      <c r="F100" s="28" t="s">
        <v>942</v>
      </c>
      <c r="G100" s="29" t="s">
        <v>943</v>
      </c>
      <c r="H100" s="73" t="s">
        <v>944</v>
      </c>
      <c r="I100" s="31">
        <f t="shared" si="8"/>
        <v>570</v>
      </c>
      <c r="J100" s="31">
        <f>VLOOKUP(E100,附件2!$E$9:$I$410,5,0)/10000</f>
        <v>570</v>
      </c>
      <c r="K100" s="32">
        <f>VLOOKUP(E100,附件2!E:AF,28,0)/10000</f>
        <v>0</v>
      </c>
      <c r="L100" s="31">
        <f t="shared" si="9"/>
        <v>545.639331</v>
      </c>
      <c r="M100" s="33">
        <f>VLOOKUP(E100,附件2!$E:$BE,30,0)/10000</f>
        <v>545.639331</v>
      </c>
      <c r="N100" s="34">
        <f>VLOOKUP(E100,附件2!$E:$BE,53,0)/10000</f>
        <v>0</v>
      </c>
      <c r="O100" s="26" t="s">
        <v>642</v>
      </c>
      <c r="P100" s="26" t="s">
        <v>740</v>
      </c>
      <c r="Q100" s="26" t="s">
        <v>644</v>
      </c>
      <c r="R100" s="26" t="s">
        <v>644</v>
      </c>
      <c r="S100" s="26" t="s">
        <v>51</v>
      </c>
      <c r="T100" s="26" t="s">
        <v>656</v>
      </c>
      <c r="U100" s="35" t="s">
        <v>682</v>
      </c>
      <c r="V100" s="37" t="s">
        <v>945</v>
      </c>
      <c r="W100" s="26" t="s">
        <v>51</v>
      </c>
      <c r="X100" s="40" t="s">
        <v>946</v>
      </c>
      <c r="Y100" s="35" t="s">
        <v>947</v>
      </c>
      <c r="Z100" s="35" t="s">
        <v>948</v>
      </c>
      <c r="AA100" s="35" t="s">
        <v>949</v>
      </c>
      <c r="AB100" s="38">
        <v>0</v>
      </c>
      <c r="AC100" s="35" t="s">
        <v>646</v>
      </c>
      <c r="AD100" s="35" t="str">
        <f>VLOOKUP(E:E,'附件5-1'!D:P,8,FALSE)</f>
        <v>加热萨村股份经济合作社
曾求村股份经济合作社</v>
      </c>
      <c r="AE100" s="35"/>
      <c r="AF100" s="180"/>
      <c r="AG100" s="177">
        <f t="shared" si="10"/>
        <v>2023</v>
      </c>
      <c r="AH100" s="177" t="str">
        <f t="shared" si="11"/>
        <v>540423202318015</v>
      </c>
    </row>
    <row r="101" ht="19.9" customHeight="1" spans="1:34">
      <c r="A101" s="25" t="str">
        <f>540423&amp;D101&amp;VLOOKUP(P101,{"青稞","01";"小麦","02";"饲料","03";"牦牛","04";"乳","05";"羊","06";"猪","07";"鸡","08";"蜂","09";"鱼虾","10";"藏药","11";"茶","12";"葡萄","13";"苹果","14";"猕猴桃","15";"设施农业","16";"乡村旅游","17";"商贸流通","18";"其他","19"},2,FALSE)&amp;TEXT(COUNTIF($P$5:P101,P101),"000")</f>
        <v>540423202312023</v>
      </c>
      <c r="B101" s="26" t="s">
        <v>48</v>
      </c>
      <c r="C101" s="27" t="s">
        <v>49</v>
      </c>
      <c r="D101" s="27">
        <v>2023</v>
      </c>
      <c r="E101" s="29" t="s">
        <v>375</v>
      </c>
      <c r="F101" s="28" t="s">
        <v>950</v>
      </c>
      <c r="G101" s="29" t="s">
        <v>950</v>
      </c>
      <c r="H101" s="73" t="s">
        <v>951</v>
      </c>
      <c r="I101" s="31">
        <f t="shared" ref="I101:I132" si="12">J101+K101</f>
        <v>150</v>
      </c>
      <c r="J101" s="31">
        <f>VLOOKUP(E101,附件2!$E$9:$I$410,5,0)/10000</f>
        <v>150</v>
      </c>
      <c r="K101" s="32">
        <f>VLOOKUP(E101,附件2!E:AF,28,0)/10000</f>
        <v>0</v>
      </c>
      <c r="L101" s="31">
        <f t="shared" ref="L101:L132" si="13">M101+N101</f>
        <v>150</v>
      </c>
      <c r="M101" s="33">
        <f>VLOOKUP(E101,附件2!$E:$BE,30,0)/10000</f>
        <v>150</v>
      </c>
      <c r="N101" s="34">
        <f>VLOOKUP(E101,附件2!$E:$BE,53,0)/10000</f>
        <v>0</v>
      </c>
      <c r="O101" s="26" t="s">
        <v>774</v>
      </c>
      <c r="P101" s="26" t="s">
        <v>772</v>
      </c>
      <c r="Q101" s="26" t="s">
        <v>644</v>
      </c>
      <c r="R101" s="26" t="s">
        <v>645</v>
      </c>
      <c r="S101" s="26" t="s">
        <v>645</v>
      </c>
      <c r="T101" s="26" t="s">
        <v>645</v>
      </c>
      <c r="U101" s="26" t="s">
        <v>645</v>
      </c>
      <c r="V101" s="26" t="s">
        <v>645</v>
      </c>
      <c r="W101" s="26" t="s">
        <v>645</v>
      </c>
      <c r="X101" s="26" t="s">
        <v>645</v>
      </c>
      <c r="Y101" s="26" t="s">
        <v>645</v>
      </c>
      <c r="Z101" s="26" t="s">
        <v>645</v>
      </c>
      <c r="AA101" s="26" t="s">
        <v>645</v>
      </c>
      <c r="AB101" s="26" t="s">
        <v>645</v>
      </c>
      <c r="AC101" s="26" t="s">
        <v>645</v>
      </c>
      <c r="AD101" s="35" t="str">
        <f>VLOOKUP(E:E,'附件5-1'!D:P,8,FALSE)</f>
        <v>达木乡人民政府、帮辛乡人民政府</v>
      </c>
      <c r="AE101" s="35"/>
      <c r="AF101" s="180"/>
      <c r="AG101" s="177">
        <f t="shared" ref="AG101:AG132" si="14">D101</f>
        <v>2023</v>
      </c>
      <c r="AH101" s="177" t="str">
        <f t="shared" ref="AH101:AH132" si="15">A101</f>
        <v>540423202312023</v>
      </c>
    </row>
    <row r="102" ht="19.9" customHeight="1" spans="1:34">
      <c r="A102" s="25" t="str">
        <f>540423&amp;D102&amp;VLOOKUP(P102,{"青稞","01";"小麦","02";"饲料","03";"牦牛","04";"乳","05";"羊","06";"猪","07";"鸡","08";"蜂","09";"鱼虾","10";"藏药","11";"茶","12";"葡萄","13";"苹果","14";"猕猴桃","15";"设施农业","16";"乡村旅游","17";"商贸流通","18";"其他","19"},2,FALSE)&amp;TEXT(COUNTIF($P$5:P102,P102),"000")</f>
        <v>540423202312024</v>
      </c>
      <c r="B102" s="26" t="s">
        <v>48</v>
      </c>
      <c r="C102" s="27" t="s">
        <v>49</v>
      </c>
      <c r="D102" s="27" cm="1">
        <f t="array" ref="D102">INDEX(附件2!$D:$D,MATCH(E102,附件2!$E:$E,0))</f>
        <v>2023</v>
      </c>
      <c r="E102" s="29" t="s">
        <v>393</v>
      </c>
      <c r="F102" s="28" t="s">
        <v>737</v>
      </c>
      <c r="G102" s="29" t="s">
        <v>952</v>
      </c>
      <c r="H102" s="73" t="s">
        <v>953</v>
      </c>
      <c r="I102" s="31">
        <f t="shared" si="12"/>
        <v>3081.177604</v>
      </c>
      <c r="J102" s="31">
        <f>VLOOKUP(E102,附件2!$E$9:$I$410,5,0)/10000</f>
        <v>3001.74</v>
      </c>
      <c r="K102" s="32">
        <f>VLOOKUP(E102,附件2!E:AF,28,0)/10000</f>
        <v>79.4376039999999</v>
      </c>
      <c r="L102" s="31">
        <f t="shared" si="13"/>
        <v>3037.869008</v>
      </c>
      <c r="M102" s="33">
        <f>VLOOKUP(E102,附件2!$E:$BE,30,0)/10000</f>
        <v>3001.74</v>
      </c>
      <c r="N102" s="34">
        <f>VLOOKUP(E102,附件2!$E:$BE,53,0)/10000</f>
        <v>36.1290079999998</v>
      </c>
      <c r="O102" s="26" t="s">
        <v>642</v>
      </c>
      <c r="P102" s="26" t="s">
        <v>772</v>
      </c>
      <c r="Q102" s="26" t="s">
        <v>644</v>
      </c>
      <c r="R102" s="26" t="s">
        <v>644</v>
      </c>
      <c r="S102" s="26"/>
      <c r="T102" s="26"/>
      <c r="U102" s="35"/>
      <c r="V102" s="35"/>
      <c r="W102" s="26"/>
      <c r="X102" s="26"/>
      <c r="Y102" s="26"/>
      <c r="Z102" s="26"/>
      <c r="AA102" s="26"/>
      <c r="AB102" s="38">
        <v>0</v>
      </c>
      <c r="AC102" s="35" t="s">
        <v>646</v>
      </c>
      <c r="AD102" s="35" t="str">
        <f>VLOOKUP(E:E,'附件5-1'!D:P,8,FALSE)</f>
        <v>墨脱县城乡振兴产业有限公司</v>
      </c>
      <c r="AE102" s="35"/>
      <c r="AF102" s="180"/>
      <c r="AG102" s="177">
        <f t="shared" si="14"/>
        <v>2023</v>
      </c>
      <c r="AH102" s="177" t="str">
        <f t="shared" si="15"/>
        <v>540423202312024</v>
      </c>
    </row>
    <row r="103" ht="19.9" customHeight="1" spans="1:34">
      <c r="A103" s="25" t="str">
        <f>540423&amp;D103&amp;VLOOKUP(P103,{"青稞","01";"小麦","02";"饲料","03";"牦牛","04";"乳","05";"羊","06";"猪","07";"鸡","08";"蜂","09";"鱼虾","10";"藏药","11";"茶","12";"葡萄","13";"苹果","14";"猕猴桃","15";"设施农业","16";"乡村旅游","17";"商贸流通","18";"其他","19"},2,FALSE)&amp;TEXT(COUNTIF($P$5:P103,P103),"000")</f>
        <v>540423202312025</v>
      </c>
      <c r="B103" s="26" t="s">
        <v>48</v>
      </c>
      <c r="C103" s="27" t="s">
        <v>49</v>
      </c>
      <c r="D103" s="27">
        <v>2023</v>
      </c>
      <c r="E103" s="68" t="s">
        <v>370</v>
      </c>
      <c r="F103" s="28" t="s">
        <v>662</v>
      </c>
      <c r="G103" s="29" t="s">
        <v>678</v>
      </c>
      <c r="H103" s="73" t="s">
        <v>954</v>
      </c>
      <c r="I103" s="31">
        <f t="shared" si="12"/>
        <v>1320</v>
      </c>
      <c r="J103" s="31">
        <f>VLOOKUP(E103,附件2!$E$9:$I$410,5,0)/10000</f>
        <v>1320</v>
      </c>
      <c r="K103" s="32">
        <f>VLOOKUP(E103,附件2!E:AF,28,0)/10000</f>
        <v>0</v>
      </c>
      <c r="L103" s="31">
        <f t="shared" si="13"/>
        <v>1281.60798</v>
      </c>
      <c r="M103" s="33">
        <f>VLOOKUP(E103,附件2!$E:$BE,30,0)/10000</f>
        <v>1281.60798</v>
      </c>
      <c r="N103" s="34">
        <f>VLOOKUP(E103,附件2!$E:$BE,53,0)/10000</f>
        <v>0</v>
      </c>
      <c r="O103" s="26" t="s">
        <v>774</v>
      </c>
      <c r="P103" s="26" t="s">
        <v>772</v>
      </c>
      <c r="Q103" s="26" t="s">
        <v>644</v>
      </c>
      <c r="R103" s="26" t="s">
        <v>645</v>
      </c>
      <c r="S103" s="26" t="s">
        <v>645</v>
      </c>
      <c r="T103" s="26" t="s">
        <v>645</v>
      </c>
      <c r="U103" s="26" t="s">
        <v>645</v>
      </c>
      <c r="V103" s="26" t="s">
        <v>645</v>
      </c>
      <c r="W103" s="26" t="s">
        <v>645</v>
      </c>
      <c r="X103" s="26" t="s">
        <v>645</v>
      </c>
      <c r="Y103" s="26" t="s">
        <v>645</v>
      </c>
      <c r="Z103" s="26" t="s">
        <v>645</v>
      </c>
      <c r="AA103" s="26" t="s">
        <v>645</v>
      </c>
      <c r="AB103" s="26" t="s">
        <v>645</v>
      </c>
      <c r="AC103" s="26" t="s">
        <v>645</v>
      </c>
      <c r="AD103" s="35" t="str">
        <f>VLOOKUP(E:E,'附件5-1'!D:P,8,FALSE)</f>
        <v>背崩乡地东村股份经济合作社</v>
      </c>
      <c r="AE103" s="35"/>
      <c r="AF103" s="180"/>
      <c r="AG103" s="177">
        <f t="shared" si="14"/>
        <v>2023</v>
      </c>
      <c r="AH103" s="177" t="str">
        <f t="shared" si="15"/>
        <v>540423202312025</v>
      </c>
    </row>
    <row r="104" ht="19.9" customHeight="1" spans="1:34">
      <c r="A104" s="25" t="str">
        <f>540423&amp;D104&amp;VLOOKUP(P104,{"青稞","01";"小麦","02";"饲料","03";"牦牛","04";"乳","05";"羊","06";"猪","07";"鸡","08";"蜂","09";"鱼虾","10";"藏药","11";"茶","12";"葡萄","13";"苹果","14";"猕猴桃","15";"设施农业","16";"乡村旅游","17";"商贸流通","18";"其他","19"},2,FALSE)&amp;TEXT(COUNTIF($P$5:P104,P104),"000")</f>
        <v>540423202312026</v>
      </c>
      <c r="B104" s="26" t="s">
        <v>48</v>
      </c>
      <c r="C104" s="27" t="s">
        <v>49</v>
      </c>
      <c r="D104" s="27" cm="1">
        <f t="array" ref="D104">INDEX(附件2!$D:$D,MATCH(E104,附件2!$E:$E,0))</f>
        <v>2023</v>
      </c>
      <c r="E104" s="29" t="s">
        <v>372</v>
      </c>
      <c r="F104" s="28" t="s">
        <v>737</v>
      </c>
      <c r="G104" s="29" t="s">
        <v>905</v>
      </c>
      <c r="H104" s="73" t="s">
        <v>955</v>
      </c>
      <c r="I104" s="31">
        <f t="shared" si="12"/>
        <v>662.99</v>
      </c>
      <c r="J104" s="31">
        <f>VLOOKUP(E104,附件2!$E$9:$I$410,5,0)/10000</f>
        <v>662.99</v>
      </c>
      <c r="K104" s="32">
        <f>VLOOKUP(E104,附件2!E:AF,28,0)/10000</f>
        <v>0</v>
      </c>
      <c r="L104" s="31">
        <f t="shared" si="13"/>
        <v>640.4799</v>
      </c>
      <c r="M104" s="33">
        <f>VLOOKUP(E104,附件2!$E:$BE,30,0)/10000</f>
        <v>640.4799</v>
      </c>
      <c r="N104" s="34">
        <f>VLOOKUP(E104,附件2!$E:$BE,53,0)/10000</f>
        <v>0</v>
      </c>
      <c r="O104" s="26" t="s">
        <v>642</v>
      </c>
      <c r="P104" s="26" t="s">
        <v>772</v>
      </c>
      <c r="Q104" s="26" t="s">
        <v>644</v>
      </c>
      <c r="R104" s="26" t="s">
        <v>644</v>
      </c>
      <c r="S104" s="26" t="s">
        <v>51</v>
      </c>
      <c r="T104" s="26" t="s">
        <v>656</v>
      </c>
      <c r="U104" s="35" t="s">
        <v>682</v>
      </c>
      <c r="V104" s="35" t="s">
        <v>846</v>
      </c>
      <c r="W104" s="26" t="s">
        <v>51</v>
      </c>
      <c r="X104" s="26">
        <v>2024.02</v>
      </c>
      <c r="Y104" s="26" t="s">
        <v>684</v>
      </c>
      <c r="Z104" s="26" t="s">
        <v>956</v>
      </c>
      <c r="AA104" s="26"/>
      <c r="AB104" s="38">
        <v>0</v>
      </c>
      <c r="AC104" s="35" t="s">
        <v>646</v>
      </c>
      <c r="AD104" s="35" t="str">
        <f>VLOOKUP(E:E,'附件5-1'!D:P,8,FALSE)</f>
        <v>墨脱县城乡振兴产业有限公司</v>
      </c>
      <c r="AE104" s="35"/>
      <c r="AF104" s="180"/>
      <c r="AG104" s="177">
        <f t="shared" si="14"/>
        <v>2023</v>
      </c>
      <c r="AH104" s="177" t="str">
        <f t="shared" si="15"/>
        <v>540423202312026</v>
      </c>
    </row>
    <row r="105" ht="19.9" customHeight="1" spans="1:34">
      <c r="A105" s="25" t="str">
        <f>540423&amp;D105&amp;VLOOKUP(P105,{"青稞","01";"小麦","02";"饲料","03";"牦牛","04";"乳","05";"羊","06";"猪","07";"鸡","08";"蜂","09";"鱼虾","10";"藏药","11";"茶","12";"葡萄","13";"苹果","14";"猕猴桃","15";"设施农业","16";"乡村旅游","17";"商贸流通","18";"其他","19"},2,FALSE)&amp;TEXT(COUNTIF($P$5:P105,P105),"000")</f>
        <v>540423202317023</v>
      </c>
      <c r="B105" s="26" t="s">
        <v>48</v>
      </c>
      <c r="C105" s="27" t="s">
        <v>49</v>
      </c>
      <c r="D105" s="27">
        <v>2023</v>
      </c>
      <c r="E105" s="29" t="s">
        <v>377</v>
      </c>
      <c r="F105" s="28" t="s">
        <v>689</v>
      </c>
      <c r="G105" s="29" t="s">
        <v>731</v>
      </c>
      <c r="H105" s="73" t="s">
        <v>957</v>
      </c>
      <c r="I105" s="31">
        <f t="shared" si="12"/>
        <v>68.08</v>
      </c>
      <c r="J105" s="31">
        <f>VLOOKUP(E105,附件2!$E$9:$I$410,5,0)/10000</f>
        <v>68.08</v>
      </c>
      <c r="K105" s="32">
        <f>VLOOKUP(E105,附件2!E:AF,28,0)/10000</f>
        <v>0</v>
      </c>
      <c r="L105" s="31">
        <f t="shared" si="13"/>
        <v>68.08</v>
      </c>
      <c r="M105" s="33">
        <f>VLOOKUP(E105,附件2!$E:$BE,30,0)/10000</f>
        <v>68.08</v>
      </c>
      <c r="N105" s="34">
        <f>VLOOKUP(E105,附件2!$E:$BE,53,0)/10000</f>
        <v>0</v>
      </c>
      <c r="O105" s="26" t="s">
        <v>774</v>
      </c>
      <c r="P105" s="26" t="s">
        <v>655</v>
      </c>
      <c r="Q105" s="26" t="s">
        <v>644</v>
      </c>
      <c r="R105" s="26" t="s">
        <v>645</v>
      </c>
      <c r="S105" s="26" t="s">
        <v>645</v>
      </c>
      <c r="T105" s="26" t="s">
        <v>645</v>
      </c>
      <c r="U105" s="26" t="s">
        <v>645</v>
      </c>
      <c r="V105" s="26" t="s">
        <v>645</v>
      </c>
      <c r="W105" s="26" t="s">
        <v>645</v>
      </c>
      <c r="X105" s="26" t="s">
        <v>645</v>
      </c>
      <c r="Y105" s="26" t="s">
        <v>645</v>
      </c>
      <c r="Z105" s="26" t="s">
        <v>645</v>
      </c>
      <c r="AA105" s="26" t="s">
        <v>645</v>
      </c>
      <c r="AB105" s="26" t="s">
        <v>645</v>
      </c>
      <c r="AC105" s="26" t="s">
        <v>645</v>
      </c>
      <c r="AD105" s="35" t="str">
        <f>VLOOKUP(E:E,'附件5-1'!D:P,8,FALSE)</f>
        <v>甘登乡格林村股份经济合作社</v>
      </c>
      <c r="AE105" s="35"/>
      <c r="AF105" s="180"/>
      <c r="AG105" s="177">
        <f t="shared" si="14"/>
        <v>2023</v>
      </c>
      <c r="AH105" s="177" t="str">
        <f t="shared" si="15"/>
        <v>540423202317023</v>
      </c>
    </row>
    <row r="106" ht="19.9" customHeight="1" spans="1:34">
      <c r="A106" s="25" t="str">
        <f>540423&amp;D106&amp;VLOOKUP(P106,{"青稞","01";"小麦","02";"饲料","03";"牦牛","04";"乳","05";"羊","06";"猪","07";"鸡","08";"蜂","09";"鱼虾","10";"藏药","11";"茶","12";"葡萄","13";"苹果","14";"猕猴桃","15";"设施农业","16";"乡村旅游","17";"商贸流通","18";"其他","19"},2,FALSE)&amp;TEXT(COUNTIF($P$5:P106,P106),"000")</f>
        <v>540423202317024</v>
      </c>
      <c r="B106" s="26" t="s">
        <v>48</v>
      </c>
      <c r="C106" s="27" t="s">
        <v>49</v>
      </c>
      <c r="D106" s="27" cm="1">
        <f t="array" ref="D106">INDEX(附件2!$D:$D,MATCH(E106,附件2!$E:$E,0))</f>
        <v>2023</v>
      </c>
      <c r="E106" s="29" t="s">
        <v>369</v>
      </c>
      <c r="F106" s="28" t="s">
        <v>652</v>
      </c>
      <c r="G106" s="29" t="s">
        <v>958</v>
      </c>
      <c r="H106" s="78" t="s">
        <v>959</v>
      </c>
      <c r="I106" s="31">
        <f t="shared" si="12"/>
        <v>1400</v>
      </c>
      <c r="J106" s="31">
        <f>VLOOKUP(E106,附件2!$E$9:$I$410,5,0)/10000</f>
        <v>1400</v>
      </c>
      <c r="K106" s="32">
        <f>VLOOKUP(E106,附件2!E:AF,28,0)/10000</f>
        <v>0</v>
      </c>
      <c r="L106" s="31">
        <f t="shared" si="13"/>
        <v>1301.156868</v>
      </c>
      <c r="M106" s="33">
        <f>VLOOKUP(E106,附件2!$E:$BE,30,0)/10000</f>
        <v>1301.156868</v>
      </c>
      <c r="N106" s="34">
        <f>VLOOKUP(E106,附件2!$E:$BE,53,0)/10000</f>
        <v>0</v>
      </c>
      <c r="O106" s="26" t="s">
        <v>642</v>
      </c>
      <c r="P106" s="26" t="s">
        <v>655</v>
      </c>
      <c r="Q106" s="26" t="s">
        <v>644</v>
      </c>
      <c r="R106" s="26" t="s">
        <v>644</v>
      </c>
      <c r="S106" s="26" t="s">
        <v>51</v>
      </c>
      <c r="T106" s="26" t="s">
        <v>656</v>
      </c>
      <c r="U106" s="35" t="s">
        <v>682</v>
      </c>
      <c r="V106" s="37" t="s">
        <v>718</v>
      </c>
      <c r="W106" s="26" t="s">
        <v>51</v>
      </c>
      <c r="X106" s="40" t="s">
        <v>960</v>
      </c>
      <c r="Y106" s="35" t="s">
        <v>961</v>
      </c>
      <c r="Z106" s="35" t="s">
        <v>962</v>
      </c>
      <c r="AA106" s="35" t="s">
        <v>963</v>
      </c>
      <c r="AB106" s="38">
        <v>0</v>
      </c>
      <c r="AC106" s="35" t="s">
        <v>646</v>
      </c>
      <c r="AD106" s="35" t="str">
        <f>VLOOKUP(E:E,'附件5-1'!D:P,8,FALSE)</f>
        <v>文朗村股份经济合作社</v>
      </c>
      <c r="AE106" s="35"/>
      <c r="AF106" s="180"/>
      <c r="AG106" s="177">
        <f t="shared" si="14"/>
        <v>2023</v>
      </c>
      <c r="AH106" s="177" t="str">
        <f t="shared" si="15"/>
        <v>540423202317024</v>
      </c>
    </row>
    <row r="107" ht="19.9" customHeight="1" spans="1:34">
      <c r="A107" s="25" t="str">
        <f>540423&amp;D107&amp;VLOOKUP(P107,{"青稞","01";"小麦","02";"饲料","03";"牦牛","04";"乳","05";"羊","06";"猪","07";"鸡","08";"蜂","09";"鱼虾","10";"藏药","11";"茶","12";"葡萄","13";"苹果","14";"猕猴桃","15";"设施农业","16";"乡村旅游","17";"商贸流通","18";"其他","19"},2,FALSE)&amp;TEXT(COUNTIF($P$5:P107,P107),"000")</f>
        <v>540423202317025</v>
      </c>
      <c r="B107" s="26" t="s">
        <v>48</v>
      </c>
      <c r="C107" s="27" t="s">
        <v>49</v>
      </c>
      <c r="D107" s="27" cm="1">
        <f t="array" ref="D107">INDEX(附件2!$D:$D,MATCH(E107,附件2!$E:$E,0))</f>
        <v>2023</v>
      </c>
      <c r="E107" s="29" t="s">
        <v>371</v>
      </c>
      <c r="F107" s="28" t="s">
        <v>652</v>
      </c>
      <c r="G107" s="29" t="s">
        <v>715</v>
      </c>
      <c r="H107" s="78" t="s">
        <v>964</v>
      </c>
      <c r="I107" s="31">
        <f t="shared" si="12"/>
        <v>950</v>
      </c>
      <c r="J107" s="31">
        <f>VLOOKUP(E107,附件2!$E$9:$I$410,5,0)/10000</f>
        <v>950</v>
      </c>
      <c r="K107" s="32">
        <f>VLOOKUP(E107,附件2!E:AF,28,0)/10000</f>
        <v>0</v>
      </c>
      <c r="L107" s="31">
        <f t="shared" si="13"/>
        <v>909.64008</v>
      </c>
      <c r="M107" s="33">
        <f>VLOOKUP(E107,附件2!$E:$BE,30,0)/10000</f>
        <v>909.64008</v>
      </c>
      <c r="N107" s="34">
        <f>VLOOKUP(E107,附件2!$E:$BE,53,0)/10000</f>
        <v>0</v>
      </c>
      <c r="O107" s="26" t="s">
        <v>642</v>
      </c>
      <c r="P107" s="26" t="s">
        <v>655</v>
      </c>
      <c r="Q107" s="26" t="s">
        <v>644</v>
      </c>
      <c r="R107" s="26" t="s">
        <v>644</v>
      </c>
      <c r="S107" s="26" t="s">
        <v>51</v>
      </c>
      <c r="T107" s="26" t="s">
        <v>656</v>
      </c>
      <c r="U107" s="35" t="s">
        <v>826</v>
      </c>
      <c r="V107" s="37" t="s">
        <v>965</v>
      </c>
      <c r="W107" s="26" t="s">
        <v>51</v>
      </c>
      <c r="X107" s="40">
        <v>2025.04</v>
      </c>
      <c r="Y107" s="35" t="s">
        <v>719</v>
      </c>
      <c r="Z107" s="35" t="s">
        <v>966</v>
      </c>
      <c r="AA107" s="35" t="s">
        <v>967</v>
      </c>
      <c r="AB107" s="38">
        <v>0</v>
      </c>
      <c r="AC107" s="35" t="s">
        <v>646</v>
      </c>
      <c r="AD107" s="35" t="str">
        <f>VLOOKUP(E:E,'附件5-1'!D:P,8,FALSE)</f>
        <v>易贡白村股份经济合作社</v>
      </c>
      <c r="AE107" s="35"/>
      <c r="AF107" s="180"/>
      <c r="AG107" s="177">
        <f t="shared" si="14"/>
        <v>2023</v>
      </c>
      <c r="AH107" s="177" t="str">
        <f t="shared" si="15"/>
        <v>540423202317025</v>
      </c>
    </row>
    <row r="108" ht="19.9" customHeight="1" spans="1:34">
      <c r="A108" s="25" t="str">
        <f>540423&amp;D108&amp;VLOOKUP(P108,{"青稞","01";"小麦","02";"饲料","03";"牦牛","04";"乳","05";"羊","06";"猪","07";"鸡","08";"蜂","09";"鱼虾","10";"藏药","11";"茶","12";"葡萄","13";"苹果","14";"猕猴桃","15";"设施农业","16";"乡村旅游","17";"商贸流通","18";"其他","19"},2,FALSE)&amp;TEXT(COUNTIF($P$5:P108,P108),"000")</f>
        <v>540423202316013</v>
      </c>
      <c r="B108" s="26" t="s">
        <v>48</v>
      </c>
      <c r="C108" s="27" t="s">
        <v>49</v>
      </c>
      <c r="D108" s="27" cm="1">
        <f t="array" ref="D108">INDEX(附件2!$D:$D,MATCH(E108,附件2!$E:$E,0))</f>
        <v>2023</v>
      </c>
      <c r="E108" s="29" t="s">
        <v>379</v>
      </c>
      <c r="F108" s="28" t="s">
        <v>652</v>
      </c>
      <c r="G108" s="29" t="s">
        <v>968</v>
      </c>
      <c r="H108" s="78" t="s">
        <v>969</v>
      </c>
      <c r="I108" s="31">
        <f t="shared" si="12"/>
        <v>630</v>
      </c>
      <c r="J108" s="31">
        <f>VLOOKUP(E108,附件2!$E$9:$I$410,5,0)/10000</f>
        <v>630</v>
      </c>
      <c r="K108" s="32">
        <f>VLOOKUP(E108,附件2!E:AF,28,0)/10000</f>
        <v>0</v>
      </c>
      <c r="L108" s="31">
        <f t="shared" si="13"/>
        <v>596.1317</v>
      </c>
      <c r="M108" s="33">
        <f>VLOOKUP(E108,附件2!$E:$BE,30,0)/10000</f>
        <v>596.1317</v>
      </c>
      <c r="N108" s="34">
        <f>VLOOKUP(E108,附件2!$E:$BE,53,0)/10000</f>
        <v>0</v>
      </c>
      <c r="O108" s="26" t="s">
        <v>642</v>
      </c>
      <c r="P108" s="26" t="s">
        <v>672</v>
      </c>
      <c r="Q108" s="26" t="s">
        <v>644</v>
      </c>
      <c r="R108" s="26" t="s">
        <v>650</v>
      </c>
      <c r="S108" s="26" t="s">
        <v>52</v>
      </c>
      <c r="T108" s="26" t="s">
        <v>645</v>
      </c>
      <c r="U108" s="26" t="s">
        <v>645</v>
      </c>
      <c r="V108" s="26" t="s">
        <v>645</v>
      </c>
      <c r="W108" s="26" t="s">
        <v>645</v>
      </c>
      <c r="X108" s="26" t="s">
        <v>645</v>
      </c>
      <c r="Y108" s="26" t="s">
        <v>645</v>
      </c>
      <c r="Z108" s="26" t="s">
        <v>645</v>
      </c>
      <c r="AA108" s="26" t="s">
        <v>645</v>
      </c>
      <c r="AB108" s="38">
        <v>0</v>
      </c>
      <c r="AC108" s="35" t="s">
        <v>646</v>
      </c>
      <c r="AD108" s="35" t="str">
        <f>VLOOKUP(E:E,'附件5-1'!D:P,8,FALSE)</f>
        <v>易贡白村股份经济合作社
文朗村股份经济合作社</v>
      </c>
      <c r="AE108" s="35" t="s">
        <v>970</v>
      </c>
      <c r="AF108" s="180"/>
      <c r="AG108" s="177">
        <f t="shared" si="14"/>
        <v>2023</v>
      </c>
      <c r="AH108" s="177" t="str">
        <f t="shared" si="15"/>
        <v>540423202316013</v>
      </c>
    </row>
    <row r="109" ht="99.75" spans="1:34">
      <c r="A109" s="25" t="str">
        <f>540423&amp;D109&amp;VLOOKUP(P109,{"青稞","01";"小麦","02";"饲料","03";"牦牛","04";"乳","05";"羊","06";"猪","07";"鸡","08";"蜂","09";"鱼虾","10";"藏药","11";"茶","12";"葡萄","13";"苹果","14";"猕猴桃","15";"设施农业","16";"乡村旅游","17";"商贸流通","18";"其他","19"},2,FALSE)&amp;TEXT(COUNTIF($P$5:P109,P109),"000")</f>
        <v>540423202316014</v>
      </c>
      <c r="B109" s="26" t="s">
        <v>48</v>
      </c>
      <c r="C109" s="27" t="s">
        <v>49</v>
      </c>
      <c r="D109" s="27" cm="1">
        <f t="array" ref="D109">INDEX(附件2!$D:$D,MATCH(E109,附件2!$E:$E,0))</f>
        <v>2023</v>
      </c>
      <c r="E109" s="181" t="s">
        <v>368</v>
      </c>
      <c r="F109" s="28" t="s">
        <v>971</v>
      </c>
      <c r="G109" s="29" t="s">
        <v>972</v>
      </c>
      <c r="H109" s="182" t="s">
        <v>973</v>
      </c>
      <c r="I109" s="31">
        <f t="shared" si="12"/>
        <v>1600</v>
      </c>
      <c r="J109" s="31">
        <f>VLOOKUP(E109,附件2!$E$9:$I$410,5,0)/10000</f>
        <v>1600</v>
      </c>
      <c r="K109" s="32">
        <f>VLOOKUP(E109,附件2!E:AF,28,0)/10000</f>
        <v>0</v>
      </c>
      <c r="L109" s="31">
        <f t="shared" si="13"/>
        <v>1421.055909</v>
      </c>
      <c r="M109" s="33">
        <f>VLOOKUP(E109,附件2!$E:$BE,30,0)/10000</f>
        <v>1421.055909</v>
      </c>
      <c r="N109" s="34">
        <f>VLOOKUP(E109,附件2!$E:$BE,53,0)/10000</f>
        <v>0</v>
      </c>
      <c r="O109" s="26" t="s">
        <v>642</v>
      </c>
      <c r="P109" s="26" t="s">
        <v>672</v>
      </c>
      <c r="Q109" s="26" t="s">
        <v>644</v>
      </c>
      <c r="R109" s="26" t="s">
        <v>644</v>
      </c>
      <c r="S109" s="26" t="s">
        <v>51</v>
      </c>
      <c r="T109" s="26" t="s">
        <v>656</v>
      </c>
      <c r="U109" s="35" t="s">
        <v>682</v>
      </c>
      <c r="V109" s="37" t="s">
        <v>974</v>
      </c>
      <c r="W109" s="26" t="s">
        <v>51</v>
      </c>
      <c r="X109" s="40" t="s">
        <v>975</v>
      </c>
      <c r="Y109" s="35" t="s">
        <v>976</v>
      </c>
      <c r="Z109" s="35" t="s">
        <v>977</v>
      </c>
      <c r="AA109" s="35" t="s">
        <v>978</v>
      </c>
      <c r="AB109" s="38">
        <v>0</v>
      </c>
      <c r="AC109" s="35" t="s">
        <v>646</v>
      </c>
      <c r="AD109" s="35" t="str">
        <f>VLOOKUP(E:E,'附件5-1'!D:P,8,FALSE)</f>
        <v>加热萨乡人民政府
甘登乡人民政府</v>
      </c>
      <c r="AE109" s="35"/>
      <c r="AF109" s="180"/>
      <c r="AG109" s="177">
        <f t="shared" si="14"/>
        <v>2023</v>
      </c>
      <c r="AH109" s="177" t="str">
        <f t="shared" si="15"/>
        <v>540423202316014</v>
      </c>
    </row>
    <row r="110" ht="19.9" customHeight="1" spans="1:34">
      <c r="A110" s="25" t="str">
        <f>540423&amp;D110&amp;VLOOKUP(P110,{"青稞","01";"小麦","02";"饲料","03";"牦牛","04";"乳","05";"羊","06";"猪","07";"鸡","08";"蜂","09";"鱼虾","10";"藏药","11";"茶","12";"葡萄","13";"苹果","14";"猕猴桃","15";"设施农业","16";"乡村旅游","17";"商贸流通","18";"其他","19"},2,FALSE)&amp;TEXT(COUNTIF($P$5:P110,P110),"000")</f>
        <v>540423201716015</v>
      </c>
      <c r="B110" s="26" t="s">
        <v>48</v>
      </c>
      <c r="C110" s="27" t="s">
        <v>49</v>
      </c>
      <c r="D110" s="27" cm="1">
        <f t="array" ref="D110">INDEX(附件2!$D:$D,MATCH(E110,附件2!$E:$E,0))</f>
        <v>2017</v>
      </c>
      <c r="E110" s="84" t="s">
        <v>191</v>
      </c>
      <c r="F110" s="28" t="s">
        <v>669</v>
      </c>
      <c r="G110" s="29" t="s">
        <v>738</v>
      </c>
      <c r="H110" s="182" t="s">
        <v>979</v>
      </c>
      <c r="I110" s="31">
        <f t="shared" si="12"/>
        <v>500</v>
      </c>
      <c r="J110" s="31">
        <f>VLOOKUP(E110,附件2!$E$9:$I$410,5,0)/10000</f>
        <v>500</v>
      </c>
      <c r="K110" s="32">
        <f>VLOOKUP(E110,附件2!E:AF,28,0)/10000</f>
        <v>0</v>
      </c>
      <c r="L110" s="31">
        <f t="shared" si="13"/>
        <v>500</v>
      </c>
      <c r="M110" s="33">
        <f>VLOOKUP(E110,附件2!$E:$BE,30,0)/10000</f>
        <v>500</v>
      </c>
      <c r="N110" s="34">
        <f>VLOOKUP(E110,附件2!$E:$BE,53,0)/10000</f>
        <v>0</v>
      </c>
      <c r="O110" s="26" t="s">
        <v>642</v>
      </c>
      <c r="P110" s="26" t="s">
        <v>672</v>
      </c>
      <c r="Q110" s="26" t="s">
        <v>644</v>
      </c>
      <c r="R110" s="26" t="s">
        <v>644</v>
      </c>
      <c r="S110" s="26"/>
      <c r="T110" s="26"/>
      <c r="U110" s="35"/>
      <c r="V110" s="35"/>
      <c r="W110" s="26"/>
      <c r="X110" s="26"/>
      <c r="Y110" s="26"/>
      <c r="Z110" s="26"/>
      <c r="AA110" s="26"/>
      <c r="AB110" s="38">
        <v>0</v>
      </c>
      <c r="AC110" s="35" t="s">
        <v>646</v>
      </c>
      <c r="AD110" s="35" t="str">
        <f>VLOOKUP(E:E,'附件5-1'!D:P,8,FALSE)</f>
        <v>亚东村股份经济合作社</v>
      </c>
      <c r="AE110" s="35"/>
      <c r="AF110" s="180"/>
      <c r="AG110" s="177">
        <f t="shared" si="14"/>
        <v>2017</v>
      </c>
      <c r="AH110" s="177" t="str">
        <f t="shared" si="15"/>
        <v>540423201716015</v>
      </c>
    </row>
    <row r="111" ht="19.9" customHeight="1" spans="1:34">
      <c r="A111" s="25" t="str">
        <f>540423&amp;D111&amp;VLOOKUP(P111,{"青稞","01";"小麦","02";"饲料","03";"牦牛","04";"乳","05";"羊","06";"猪","07";"鸡","08";"蜂","09";"鱼虾","10";"藏药","11";"茶","12";"葡萄","13";"苹果","14";"猕猴桃","15";"设施农业","16";"乡村旅游","17";"商贸流通","18";"其他","19"},2,FALSE)&amp;TEXT(COUNTIF($P$5:P111,P111),"000")</f>
        <v>540423202107005</v>
      </c>
      <c r="B111" s="26" t="s">
        <v>48</v>
      </c>
      <c r="C111" s="27" t="s">
        <v>49</v>
      </c>
      <c r="D111" s="27" cm="1">
        <f t="array" ref="D111">INDEX(附件2!$D:$D,MATCH(E111,附件2!$E:$E,0))</f>
        <v>2021</v>
      </c>
      <c r="E111" s="84" t="s">
        <v>320</v>
      </c>
      <c r="F111" s="28" t="s">
        <v>669</v>
      </c>
      <c r="G111" s="29" t="s">
        <v>857</v>
      </c>
      <c r="H111" s="182" t="s">
        <v>980</v>
      </c>
      <c r="I111" s="31">
        <f t="shared" si="12"/>
        <v>300</v>
      </c>
      <c r="J111" s="31">
        <f>VLOOKUP(E111,附件2!$E$9:$I$410,5,0)/10000</f>
        <v>0</v>
      </c>
      <c r="K111" s="32">
        <f>VLOOKUP(E111,附件2!E:AF,28,0)/10000</f>
        <v>300</v>
      </c>
      <c r="L111" s="31">
        <f t="shared" si="13"/>
        <v>300</v>
      </c>
      <c r="M111" s="33">
        <f>VLOOKUP(E111,附件2!$E:$BE,30,0)/10000</f>
        <v>0</v>
      </c>
      <c r="N111" s="34">
        <f>VLOOKUP(E111,附件2!$E:$BE,53,0)/10000</f>
        <v>300</v>
      </c>
      <c r="O111" s="26" t="s">
        <v>642</v>
      </c>
      <c r="P111" s="26" t="s">
        <v>726</v>
      </c>
      <c r="Q111" s="26" t="s">
        <v>644</v>
      </c>
      <c r="R111" s="26" t="s">
        <v>644</v>
      </c>
      <c r="S111" s="26" t="s">
        <v>51</v>
      </c>
      <c r="T111" s="26" t="s">
        <v>656</v>
      </c>
      <c r="U111" s="35" t="s">
        <v>682</v>
      </c>
      <c r="V111" s="37" t="s">
        <v>859</v>
      </c>
      <c r="W111" s="26" t="s">
        <v>51</v>
      </c>
      <c r="X111" s="40" t="s">
        <v>981</v>
      </c>
      <c r="Y111" s="26" t="s">
        <v>981</v>
      </c>
      <c r="Z111" s="35" t="s">
        <v>981</v>
      </c>
      <c r="AA111" s="35" t="s">
        <v>861</v>
      </c>
      <c r="AB111" s="38">
        <v>0</v>
      </c>
      <c r="AC111" s="35" t="s">
        <v>646</v>
      </c>
      <c r="AD111" s="35" t="str">
        <f>VLOOKUP(E:E,'附件5-1'!D:P,8,FALSE)</f>
        <v>朗杰岗村股份经济合作社</v>
      </c>
      <c r="AE111" s="35"/>
      <c r="AF111" s="180"/>
      <c r="AG111" s="177">
        <f t="shared" si="14"/>
        <v>2021</v>
      </c>
      <c r="AH111" s="177" t="str">
        <f t="shared" si="15"/>
        <v>540423202107005</v>
      </c>
    </row>
    <row r="112" ht="19.9" customHeight="1" spans="1:34">
      <c r="A112" s="25" t="str">
        <f>540423&amp;D112&amp;VLOOKUP(P112,{"青稞","01";"小麦","02";"饲料","03";"牦牛","04";"乳","05";"羊","06";"猪","07";"鸡","08";"蜂","09";"鱼虾","10";"藏药","11";"茶","12";"葡萄","13";"苹果","14";"猕猴桃","15";"设施农业","16";"乡村旅游","17";"商贸流通","18";"其他","19"},2,FALSE)&amp;TEXT(COUNTIF($P$5:P112,P112),"000")</f>
        <v>540423202319017</v>
      </c>
      <c r="B112" s="26" t="s">
        <v>48</v>
      </c>
      <c r="C112" s="27" t="s">
        <v>49</v>
      </c>
      <c r="D112" s="27" cm="1">
        <f t="array" ref="D112">INDEX(附件2!$D:$D,MATCH(E112,附件2!$E:$E,0))</f>
        <v>2023</v>
      </c>
      <c r="E112" s="29" t="s">
        <v>391</v>
      </c>
      <c r="F112" s="28" t="s">
        <v>669</v>
      </c>
      <c r="G112" s="29" t="s">
        <v>738</v>
      </c>
      <c r="H112" s="73" t="s">
        <v>982</v>
      </c>
      <c r="I112" s="31">
        <f t="shared" si="12"/>
        <v>721.743882</v>
      </c>
      <c r="J112" s="31">
        <f>VLOOKUP(E112,附件2!$E$9:$I$410,5,0)/10000</f>
        <v>721.74</v>
      </c>
      <c r="K112" s="32">
        <f>VLOOKUP(E112,附件2!E:AF,28,0)/10000</f>
        <v>0.003882</v>
      </c>
      <c r="L112" s="31">
        <f t="shared" si="13"/>
        <v>721.743882</v>
      </c>
      <c r="M112" s="33">
        <f>VLOOKUP(E112,附件2!$E:$BE,30,0)/10000</f>
        <v>721.74</v>
      </c>
      <c r="N112" s="34">
        <f>VLOOKUP(E112,附件2!$E:$BE,53,0)/10000</f>
        <v>0.003882</v>
      </c>
      <c r="O112" s="26" t="s">
        <v>642</v>
      </c>
      <c r="P112" s="26" t="s">
        <v>643</v>
      </c>
      <c r="Q112" s="26" t="s">
        <v>644</v>
      </c>
      <c r="R112" s="26" t="s">
        <v>644</v>
      </c>
      <c r="S112" s="26"/>
      <c r="T112" s="26"/>
      <c r="U112" s="35"/>
      <c r="V112" s="35"/>
      <c r="W112" s="26"/>
      <c r="X112" s="26"/>
      <c r="Y112" s="26"/>
      <c r="Z112" s="26"/>
      <c r="AA112" s="26"/>
      <c r="AB112" s="38">
        <v>0</v>
      </c>
      <c r="AC112" s="35" t="s">
        <v>646</v>
      </c>
      <c r="AD112" s="35" t="str">
        <f>VLOOKUP(E:E,'附件5-1'!D:P,8,FALSE)</f>
        <v>亚东村股份经济合作社</v>
      </c>
      <c r="AE112" s="35"/>
      <c r="AF112" s="180"/>
      <c r="AG112" s="177">
        <f t="shared" si="14"/>
        <v>2023</v>
      </c>
      <c r="AH112" s="177" t="str">
        <f t="shared" si="15"/>
        <v>540423202319017</v>
      </c>
    </row>
    <row r="113" ht="19.9" customHeight="1" spans="1:34">
      <c r="A113" s="25" t="str">
        <f>540423&amp;D113&amp;VLOOKUP(P113,{"青稞","01";"小麦","02";"饲料","03";"牦牛","04";"乳","05";"羊","06";"猪","07";"鸡","08";"蜂","09";"鱼虾","10";"藏药","11";"茶","12";"葡萄","13";"苹果","14";"猕猴桃","15";"设施农业","16";"乡村旅游","17";"商贸流通","18";"其他","19"},2,FALSE)&amp;TEXT(COUNTIF($P$5:P113,P113),"000")</f>
        <v>540423202312027</v>
      </c>
      <c r="B113" s="26" t="s">
        <v>48</v>
      </c>
      <c r="C113" s="27" t="s">
        <v>49</v>
      </c>
      <c r="D113" s="27" cm="1">
        <f t="array" ref="D113">INDEX(附件2!$D:$D,MATCH(E113,附件2!$E:$E,0))</f>
        <v>2023</v>
      </c>
      <c r="E113" s="29" t="s">
        <v>392</v>
      </c>
      <c r="F113" s="28" t="s">
        <v>693</v>
      </c>
      <c r="G113" s="29" t="s">
        <v>800</v>
      </c>
      <c r="H113" s="73" t="s">
        <v>983</v>
      </c>
      <c r="I113" s="31">
        <f t="shared" si="12"/>
        <v>576.715452</v>
      </c>
      <c r="J113" s="31">
        <f>VLOOKUP(E113,附件2!$E$9:$I$410,5,0)/10000</f>
        <v>0</v>
      </c>
      <c r="K113" s="32">
        <f>VLOOKUP(E113,附件2!E:AF,28,0)/10000</f>
        <v>576.715452</v>
      </c>
      <c r="L113" s="31">
        <f t="shared" si="13"/>
        <v>576.715452</v>
      </c>
      <c r="M113" s="33">
        <f>VLOOKUP(E113,附件2!$E:$BE,30,0)/10000</f>
        <v>0</v>
      </c>
      <c r="N113" s="34">
        <f>VLOOKUP(E113,附件2!$E:$BE,53,0)/10000</f>
        <v>576.715452</v>
      </c>
      <c r="O113" s="26" t="s">
        <v>642</v>
      </c>
      <c r="P113" s="26" t="s">
        <v>772</v>
      </c>
      <c r="Q113" s="26" t="s">
        <v>644</v>
      </c>
      <c r="R113" s="26" t="s">
        <v>704</v>
      </c>
      <c r="S113" s="26" t="s">
        <v>52</v>
      </c>
      <c r="T113" s="26" t="s">
        <v>645</v>
      </c>
      <c r="U113" s="26" t="s">
        <v>645</v>
      </c>
      <c r="V113" s="26" t="s">
        <v>645</v>
      </c>
      <c r="W113" s="26" t="s">
        <v>645</v>
      </c>
      <c r="X113" s="26" t="s">
        <v>645</v>
      </c>
      <c r="Y113" s="26" t="s">
        <v>645</v>
      </c>
      <c r="Z113" s="26" t="s">
        <v>645</v>
      </c>
      <c r="AA113" s="26" t="s">
        <v>645</v>
      </c>
      <c r="AB113" s="38">
        <v>0</v>
      </c>
      <c r="AC113" s="35" t="s">
        <v>646</v>
      </c>
      <c r="AD113" s="35" t="str">
        <f>VLOOKUP(E:E,'附件5-1'!D:P,8,FALSE)</f>
        <v>达木乡人民政府</v>
      </c>
      <c r="AE113" s="35"/>
      <c r="AF113" s="180"/>
      <c r="AG113" s="177">
        <f t="shared" si="14"/>
        <v>2023</v>
      </c>
      <c r="AH113" s="177" t="str">
        <f t="shared" si="15"/>
        <v>540423202312027</v>
      </c>
    </row>
    <row r="114" ht="19.9" customHeight="1" spans="1:34">
      <c r="A114" s="25" t="str">
        <f>540423&amp;D114&amp;VLOOKUP(P114,{"青稞","01";"小麦","02";"饲料","03";"牦牛","04";"乳","05";"羊","06";"猪","07";"鸡","08";"蜂","09";"鱼虾","10";"藏药","11";"茶","12";"葡萄","13";"苹果","14";"猕猴桃","15";"设施农业","16";"乡村旅游","17";"商贸流通","18";"其他","19"},2,FALSE)&amp;TEXT(COUNTIF($P$5:P114,P114),"000")</f>
        <v>540423202319018</v>
      </c>
      <c r="B114" s="26" t="s">
        <v>48</v>
      </c>
      <c r="C114" s="27" t="s">
        <v>49</v>
      </c>
      <c r="D114" s="27">
        <v>2023</v>
      </c>
      <c r="E114" s="29" t="s">
        <v>395</v>
      </c>
      <c r="F114" s="28" t="s">
        <v>662</v>
      </c>
      <c r="G114" s="29" t="s">
        <v>678</v>
      </c>
      <c r="H114" s="73" t="s">
        <v>984</v>
      </c>
      <c r="I114" s="31">
        <f t="shared" si="12"/>
        <v>380</v>
      </c>
      <c r="J114" s="31">
        <f>VLOOKUP(E114,附件2!$E$9:$I$410,5,0)/10000</f>
        <v>380</v>
      </c>
      <c r="K114" s="32">
        <f>VLOOKUP(E114,附件2!E:AF,28,0)/10000</f>
        <v>0</v>
      </c>
      <c r="L114" s="31">
        <f t="shared" si="13"/>
        <v>371.360315</v>
      </c>
      <c r="M114" s="33">
        <f>VLOOKUP(E114,附件2!$E:$BE,30,0)/10000</f>
        <v>371.360315</v>
      </c>
      <c r="N114" s="34">
        <f>VLOOKUP(E114,附件2!$E:$BE,53,0)/10000</f>
        <v>0</v>
      </c>
      <c r="O114" s="26" t="s">
        <v>774</v>
      </c>
      <c r="P114" s="26" t="s">
        <v>643</v>
      </c>
      <c r="Q114" s="26" t="s">
        <v>644</v>
      </c>
      <c r="R114" s="26" t="s">
        <v>645</v>
      </c>
      <c r="S114" s="26" t="s">
        <v>645</v>
      </c>
      <c r="T114" s="26" t="s">
        <v>645</v>
      </c>
      <c r="U114" s="26" t="s">
        <v>645</v>
      </c>
      <c r="V114" s="26" t="s">
        <v>645</v>
      </c>
      <c r="W114" s="26" t="s">
        <v>645</v>
      </c>
      <c r="X114" s="26" t="s">
        <v>645</v>
      </c>
      <c r="Y114" s="26" t="s">
        <v>645</v>
      </c>
      <c r="Z114" s="26" t="s">
        <v>645</v>
      </c>
      <c r="AA114" s="26" t="s">
        <v>645</v>
      </c>
      <c r="AB114" s="26" t="s">
        <v>645</v>
      </c>
      <c r="AC114" s="26" t="s">
        <v>645</v>
      </c>
      <c r="AD114" s="35" t="str">
        <f>VLOOKUP(E:E,'附件5-1'!D:P,8,FALSE)</f>
        <v>背崩乡地东村股份经济合作社</v>
      </c>
      <c r="AE114" s="35"/>
      <c r="AF114" s="180"/>
      <c r="AG114" s="177">
        <f t="shared" si="14"/>
        <v>2023</v>
      </c>
      <c r="AH114" s="177" t="str">
        <f t="shared" si="15"/>
        <v>540423202319018</v>
      </c>
    </row>
    <row r="115" ht="19.9" customHeight="1" spans="1:34">
      <c r="A115" s="25" t="str">
        <f>540423&amp;D115&amp;VLOOKUP(P115,{"青稞","01";"小麦","02";"饲料","03";"牦牛","04";"乳","05";"羊","06";"猪","07";"鸡","08";"蜂","09";"鱼虾","10";"藏药","11";"茶","12";"葡萄","13";"苹果","14";"猕猴桃","15";"设施农业","16";"乡村旅游","17";"商贸流通","18";"其他","19"},2,FALSE)&amp;TEXT(COUNTIF($P$5:P115,P115),"000")</f>
        <v>540423202319019</v>
      </c>
      <c r="B115" s="26" t="s">
        <v>48</v>
      </c>
      <c r="C115" s="27" t="s">
        <v>49</v>
      </c>
      <c r="D115" s="27">
        <v>2023</v>
      </c>
      <c r="E115" s="29" t="s">
        <v>381</v>
      </c>
      <c r="F115" s="28" t="s">
        <v>662</v>
      </c>
      <c r="G115" s="29" t="s">
        <v>985</v>
      </c>
      <c r="H115" s="73" t="s">
        <v>986</v>
      </c>
      <c r="I115" s="31">
        <f t="shared" si="12"/>
        <v>260</v>
      </c>
      <c r="J115" s="31">
        <f>VLOOKUP(E115,附件2!$E$9:$I$410,5,0)/10000</f>
        <v>260</v>
      </c>
      <c r="K115" s="32">
        <f>VLOOKUP(E115,附件2!E:AF,28,0)/10000</f>
        <v>0</v>
      </c>
      <c r="L115" s="31">
        <f t="shared" si="13"/>
        <v>248.12</v>
      </c>
      <c r="M115" s="33">
        <f>VLOOKUP(E115,附件2!$E:$BE,30,0)/10000</f>
        <v>248.12</v>
      </c>
      <c r="N115" s="34">
        <f>VLOOKUP(E115,附件2!$E:$BE,53,0)/10000</f>
        <v>0</v>
      </c>
      <c r="O115" s="26" t="s">
        <v>774</v>
      </c>
      <c r="P115" s="26" t="s">
        <v>643</v>
      </c>
      <c r="Q115" s="26" t="s">
        <v>644</v>
      </c>
      <c r="R115" s="26" t="s">
        <v>645</v>
      </c>
      <c r="S115" s="26" t="s">
        <v>645</v>
      </c>
      <c r="T115" s="26" t="s">
        <v>645</v>
      </c>
      <c r="U115" s="26" t="s">
        <v>645</v>
      </c>
      <c r="V115" s="26" t="s">
        <v>645</v>
      </c>
      <c r="W115" s="26" t="s">
        <v>645</v>
      </c>
      <c r="X115" s="26" t="s">
        <v>645</v>
      </c>
      <c r="Y115" s="26" t="s">
        <v>645</v>
      </c>
      <c r="Z115" s="26" t="s">
        <v>645</v>
      </c>
      <c r="AA115" s="26" t="s">
        <v>645</v>
      </c>
      <c r="AB115" s="26" t="s">
        <v>645</v>
      </c>
      <c r="AC115" s="26" t="s">
        <v>645</v>
      </c>
      <c r="AD115" s="35" t="str">
        <f>VLOOKUP(E:E,'附件5-1'!D:P,8,FALSE)</f>
        <v>背崩乡江新村股份经济合作社</v>
      </c>
      <c r="AE115" s="35"/>
      <c r="AF115" s="180"/>
      <c r="AG115" s="177">
        <f t="shared" si="14"/>
        <v>2023</v>
      </c>
      <c r="AH115" s="177" t="str">
        <f t="shared" si="15"/>
        <v>540423202319019</v>
      </c>
    </row>
    <row r="116" ht="19.9" customHeight="1" spans="1:34">
      <c r="A116" s="25" t="str">
        <f>540423&amp;D116&amp;VLOOKUP(P116,{"青稞","01";"小麦","02";"饲料","03";"牦牛","04";"乳","05";"羊","06";"猪","07";"鸡","08";"蜂","09";"鱼虾","10";"藏药","11";"茶","12";"葡萄","13";"苹果","14";"猕猴桃","15";"设施农业","16";"乡村旅游","17";"商贸流通","18";"其他","19"},2,FALSE)&amp;TEXT(COUNTIF($P$5:P116,P116),"000")</f>
        <v>540423201707006</v>
      </c>
      <c r="B116" s="26" t="s">
        <v>48</v>
      </c>
      <c r="C116" s="27" t="s">
        <v>49</v>
      </c>
      <c r="D116" s="27">
        <v>2017</v>
      </c>
      <c r="E116" s="29" t="s">
        <v>176</v>
      </c>
      <c r="F116" s="28" t="s">
        <v>652</v>
      </c>
      <c r="G116" s="29" t="s">
        <v>680</v>
      </c>
      <c r="H116" s="73" t="s">
        <v>987</v>
      </c>
      <c r="I116" s="31">
        <f t="shared" si="12"/>
        <v>14.5</v>
      </c>
      <c r="J116" s="31">
        <f>VLOOKUP(E116,附件2!$E$9:$I$410,5,0)/10000</f>
        <v>14.5</v>
      </c>
      <c r="K116" s="32">
        <f>VLOOKUP(E116,附件2!E:AF,28,0)/10000</f>
        <v>0</v>
      </c>
      <c r="L116" s="31">
        <f t="shared" si="13"/>
        <v>12.56</v>
      </c>
      <c r="M116" s="33">
        <f>VLOOKUP(E116,附件2!$E:$BE,30,0)/10000</f>
        <v>12.56</v>
      </c>
      <c r="N116" s="34">
        <f>VLOOKUP(E116,附件2!$E:$BE,53,0)/10000</f>
        <v>0</v>
      </c>
      <c r="O116" s="26" t="s">
        <v>774</v>
      </c>
      <c r="P116" s="26" t="s">
        <v>726</v>
      </c>
      <c r="Q116" s="26" t="s">
        <v>644</v>
      </c>
      <c r="R116" s="26" t="s">
        <v>645</v>
      </c>
      <c r="S116" s="26" t="s">
        <v>645</v>
      </c>
      <c r="T116" s="26" t="s">
        <v>645</v>
      </c>
      <c r="U116" s="26" t="s">
        <v>645</v>
      </c>
      <c r="V116" s="26" t="s">
        <v>645</v>
      </c>
      <c r="W116" s="26" t="s">
        <v>645</v>
      </c>
      <c r="X116" s="26" t="s">
        <v>645</v>
      </c>
      <c r="Y116" s="26" t="s">
        <v>645</v>
      </c>
      <c r="Z116" s="26" t="s">
        <v>645</v>
      </c>
      <c r="AA116" s="26" t="s">
        <v>645</v>
      </c>
      <c r="AB116" s="26" t="s">
        <v>645</v>
      </c>
      <c r="AC116" s="26" t="s">
        <v>645</v>
      </c>
      <c r="AD116" s="35" t="str">
        <f>VLOOKUP(E:E,'附件5-1'!D:P,8,FALSE)</f>
        <v>德兴乡荷扎村股份经济合作社</v>
      </c>
      <c r="AE116" s="35"/>
      <c r="AF116" s="180"/>
      <c r="AG116" s="177">
        <f t="shared" si="14"/>
        <v>2017</v>
      </c>
      <c r="AH116" s="177" t="str">
        <f t="shared" si="15"/>
        <v>540423201707006</v>
      </c>
    </row>
    <row r="117" ht="19.9" customHeight="1" spans="1:34">
      <c r="A117" s="25" t="str">
        <f>540423&amp;D117&amp;VLOOKUP(P117,{"青稞","01";"小麦","02";"饲料","03";"牦牛","04";"乳","05";"羊","06";"猪","07";"鸡","08";"蜂","09";"鱼虾","10";"藏药","11";"茶","12";"葡萄","13";"苹果","14";"猕猴桃","15";"设施农业","16";"乡村旅游","17";"商贸流通","18";"其他","19"},2,FALSE)&amp;TEXT(COUNTIF($P$5:P117,P117),"000")</f>
        <v>540423201417026</v>
      </c>
      <c r="B117" s="60" t="s">
        <v>48</v>
      </c>
      <c r="C117" s="27" t="s">
        <v>49</v>
      </c>
      <c r="D117" s="27">
        <v>2014</v>
      </c>
      <c r="E117" s="86" t="s">
        <v>429</v>
      </c>
      <c r="F117" s="28" t="s">
        <v>20</v>
      </c>
      <c r="G117" s="29" t="s">
        <v>988</v>
      </c>
      <c r="H117" s="87" t="s">
        <v>989</v>
      </c>
      <c r="I117" s="31">
        <f t="shared" si="12"/>
        <v>447.2</v>
      </c>
      <c r="J117" s="31">
        <f>VLOOKUP(E117,附件2!$E$9:$I$410,5,0)/10000</f>
        <v>447.2</v>
      </c>
      <c r="K117" s="32">
        <f>VLOOKUP(E117,附件2!E:AF,28,0)/10000</f>
        <v>0</v>
      </c>
      <c r="L117" s="31">
        <f t="shared" si="13"/>
        <v>447.2</v>
      </c>
      <c r="M117" s="33">
        <f>VLOOKUP(E117,附件2!$E:$BE,30,0)/10000</f>
        <v>447.2</v>
      </c>
      <c r="N117" s="34">
        <f>VLOOKUP(E117,附件2!$E:$BE,53,0)/10000</f>
        <v>0</v>
      </c>
      <c r="O117" s="26" t="s">
        <v>774</v>
      </c>
      <c r="P117" s="26" t="s">
        <v>655</v>
      </c>
      <c r="Q117" s="26" t="s">
        <v>644</v>
      </c>
      <c r="R117" s="26" t="s">
        <v>645</v>
      </c>
      <c r="S117" s="26" t="s">
        <v>645</v>
      </c>
      <c r="T117" s="26" t="s">
        <v>645</v>
      </c>
      <c r="U117" s="26" t="s">
        <v>645</v>
      </c>
      <c r="V117" s="26" t="s">
        <v>645</v>
      </c>
      <c r="W117" s="26" t="s">
        <v>645</v>
      </c>
      <c r="X117" s="26" t="s">
        <v>645</v>
      </c>
      <c r="Y117" s="26" t="s">
        <v>645</v>
      </c>
      <c r="Z117" s="26" t="s">
        <v>645</v>
      </c>
      <c r="AA117" s="26" t="s">
        <v>645</v>
      </c>
      <c r="AB117" s="26" t="s">
        <v>645</v>
      </c>
      <c r="AC117" s="26" t="s">
        <v>645</v>
      </c>
      <c r="AD117" s="35" t="str">
        <f>VLOOKUP(E:E,'附件5-1'!D:P,8,FALSE)</f>
        <v>达木乡人民政府</v>
      </c>
      <c r="AE117" s="35"/>
      <c r="AF117" s="180"/>
      <c r="AG117" s="177">
        <f t="shared" si="14"/>
        <v>2014</v>
      </c>
      <c r="AH117" s="177" t="str">
        <f t="shared" si="15"/>
        <v>540423201417026</v>
      </c>
    </row>
    <row r="118" ht="19.9" customHeight="1" spans="1:34">
      <c r="A118" s="25" t="str">
        <f>540423&amp;D118&amp;VLOOKUP(P118,{"青稞","01";"小麦","02";"饲料","03";"牦牛","04";"乳","05";"羊","06";"猪","07";"鸡","08";"蜂","09";"鱼虾","10";"藏药","11";"茶","12";"葡萄","13";"苹果","14";"猕猴桃","15";"设施农业","16";"乡村旅游","17";"商贸流通","18";"其他","19"},2,FALSE)&amp;TEXT(COUNTIF($P$5:P118,P118),"000")</f>
        <v>540423201417027</v>
      </c>
      <c r="B118" s="60" t="s">
        <v>48</v>
      </c>
      <c r="C118" s="27" t="s">
        <v>49</v>
      </c>
      <c r="D118" s="27">
        <v>2014</v>
      </c>
      <c r="E118" s="29" t="s">
        <v>430</v>
      </c>
      <c r="F118" s="28" t="s">
        <v>20</v>
      </c>
      <c r="G118" s="29" t="s">
        <v>990</v>
      </c>
      <c r="H118" s="183" t="s">
        <v>991</v>
      </c>
      <c r="I118" s="31">
        <f t="shared" si="12"/>
        <v>800</v>
      </c>
      <c r="J118" s="31">
        <f>VLOOKUP(E118,附件2!$E$9:$I$410,5,0)/10000</f>
        <v>800</v>
      </c>
      <c r="K118" s="32">
        <f>VLOOKUP(E118,附件2!E:AF,28,0)/10000</f>
        <v>0</v>
      </c>
      <c r="L118" s="31">
        <f t="shared" si="13"/>
        <v>800</v>
      </c>
      <c r="M118" s="33">
        <f>VLOOKUP(E118,附件2!$E:$BE,30,0)/10000</f>
        <v>800</v>
      </c>
      <c r="N118" s="34">
        <f>VLOOKUP(E118,附件2!$E:$BE,53,0)/10000</f>
        <v>0</v>
      </c>
      <c r="O118" s="26" t="s">
        <v>774</v>
      </c>
      <c r="P118" s="26" t="s">
        <v>655</v>
      </c>
      <c r="Q118" s="26" t="s">
        <v>644</v>
      </c>
      <c r="R118" s="26" t="s">
        <v>645</v>
      </c>
      <c r="S118" s="26" t="s">
        <v>645</v>
      </c>
      <c r="T118" s="26" t="s">
        <v>645</v>
      </c>
      <c r="U118" s="26" t="s">
        <v>645</v>
      </c>
      <c r="V118" s="26" t="s">
        <v>645</v>
      </c>
      <c r="W118" s="26" t="s">
        <v>645</v>
      </c>
      <c r="X118" s="26" t="s">
        <v>645</v>
      </c>
      <c r="Y118" s="26" t="s">
        <v>645</v>
      </c>
      <c r="Z118" s="26" t="s">
        <v>645</v>
      </c>
      <c r="AA118" s="26" t="s">
        <v>645</v>
      </c>
      <c r="AB118" s="26" t="s">
        <v>645</v>
      </c>
      <c r="AC118" s="26" t="s">
        <v>645</v>
      </c>
      <c r="AD118" s="35" t="str">
        <f>VLOOKUP(E:E,'附件5-1'!D:P,8,FALSE)</f>
        <v>达木乡人民政府</v>
      </c>
      <c r="AE118" s="35"/>
      <c r="AF118" s="180"/>
      <c r="AG118" s="177">
        <f t="shared" si="14"/>
        <v>2014</v>
      </c>
      <c r="AH118" s="177" t="str">
        <f t="shared" si="15"/>
        <v>540423201417027</v>
      </c>
    </row>
    <row r="119" ht="19.9" customHeight="1" spans="1:34">
      <c r="A119" s="25" t="str">
        <f>540423&amp;D119&amp;VLOOKUP(P119,{"青稞","01";"小麦","02";"饲料","03";"牦牛","04";"乳","05";"羊","06";"猪","07";"鸡","08";"蜂","09";"鱼虾","10";"藏药","11";"茶","12";"葡萄","13";"苹果","14";"猕猴桃","15";"设施农业","16";"乡村旅游","17";"商贸流通","18";"其他","19"},2,FALSE)&amp;TEXT(COUNTIF($P$5:P119,P119),"000")</f>
        <v>540423201417028</v>
      </c>
      <c r="B119" s="60" t="s">
        <v>48</v>
      </c>
      <c r="C119" s="27" t="s">
        <v>49</v>
      </c>
      <c r="D119" s="27">
        <v>2014</v>
      </c>
      <c r="E119" s="29" t="s">
        <v>431</v>
      </c>
      <c r="F119" s="28" t="s">
        <v>20</v>
      </c>
      <c r="G119" s="29" t="s">
        <v>992</v>
      </c>
      <c r="H119" s="183" t="s">
        <v>993</v>
      </c>
      <c r="I119" s="31">
        <f t="shared" si="12"/>
        <v>1500</v>
      </c>
      <c r="J119" s="31">
        <f>VLOOKUP(E119,附件2!$E$9:$I$410,5,0)/10000</f>
        <v>1500</v>
      </c>
      <c r="K119" s="32">
        <f>VLOOKUP(E119,附件2!E:AF,28,0)/10000</f>
        <v>0</v>
      </c>
      <c r="L119" s="31">
        <f t="shared" si="13"/>
        <v>1500</v>
      </c>
      <c r="M119" s="33">
        <f>VLOOKUP(E119,附件2!$E:$BE,30,0)/10000</f>
        <v>1500</v>
      </c>
      <c r="N119" s="34">
        <f>VLOOKUP(E119,附件2!$E:$BE,53,0)/10000</f>
        <v>0</v>
      </c>
      <c r="O119" s="26" t="s">
        <v>774</v>
      </c>
      <c r="P119" s="26" t="s">
        <v>655</v>
      </c>
      <c r="Q119" s="26" t="s">
        <v>644</v>
      </c>
      <c r="R119" s="26" t="s">
        <v>645</v>
      </c>
      <c r="S119" s="26" t="s">
        <v>645</v>
      </c>
      <c r="T119" s="26" t="s">
        <v>645</v>
      </c>
      <c r="U119" s="26" t="s">
        <v>645</v>
      </c>
      <c r="V119" s="26" t="s">
        <v>645</v>
      </c>
      <c r="W119" s="26" t="s">
        <v>645</v>
      </c>
      <c r="X119" s="26" t="s">
        <v>645</v>
      </c>
      <c r="Y119" s="26" t="s">
        <v>645</v>
      </c>
      <c r="Z119" s="26" t="s">
        <v>645</v>
      </c>
      <c r="AA119" s="26" t="s">
        <v>645</v>
      </c>
      <c r="AB119" s="26" t="s">
        <v>645</v>
      </c>
      <c r="AC119" s="26" t="s">
        <v>645</v>
      </c>
      <c r="AD119" s="35" t="str">
        <f>VLOOKUP(E:E,'附件5-1'!D:P,8,FALSE)</f>
        <v>墨脱镇人民政府</v>
      </c>
      <c r="AE119" s="35"/>
      <c r="AF119" s="180"/>
      <c r="AG119" s="177">
        <f t="shared" si="14"/>
        <v>2014</v>
      </c>
      <c r="AH119" s="177" t="str">
        <f t="shared" si="15"/>
        <v>540423201417028</v>
      </c>
    </row>
    <row r="120" ht="19.9" customHeight="1" spans="1:34">
      <c r="A120" s="25" t="str">
        <f>540423&amp;D120&amp;VLOOKUP(P120,{"青稞","01";"小麦","02";"饲料","03";"牦牛","04";"乳","05";"羊","06";"猪","07";"鸡","08";"蜂","09";"鱼虾","10";"藏药","11";"茶","12";"葡萄","13";"苹果","14";"猕猴桃","15";"设施农业","16";"乡村旅游","17";"商贸流通","18";"其他","19"},2,FALSE)&amp;TEXT(COUNTIF($P$5:P120,P120),"000")</f>
        <v>540423201418016</v>
      </c>
      <c r="B120" s="60" t="s">
        <v>48</v>
      </c>
      <c r="C120" s="27" t="s">
        <v>49</v>
      </c>
      <c r="D120" s="27" cm="1">
        <f t="array" ref="D120">INDEX(附件2!$D:$D,MATCH(E120,附件2!$E:$E,0))</f>
        <v>2014</v>
      </c>
      <c r="E120" s="29" t="s">
        <v>432</v>
      </c>
      <c r="F120" s="28" t="s">
        <v>994</v>
      </c>
      <c r="G120" s="29" t="s">
        <v>992</v>
      </c>
      <c r="H120" s="65" t="s">
        <v>995</v>
      </c>
      <c r="I120" s="31">
        <f t="shared" si="12"/>
        <v>4198</v>
      </c>
      <c r="J120" s="31">
        <f>VLOOKUP(E120,附件2!$E$9:$I$410,5,0)/10000</f>
        <v>4198</v>
      </c>
      <c r="K120" s="32">
        <f>VLOOKUP(E120,附件2!E:AF,28,0)/10000</f>
        <v>0</v>
      </c>
      <c r="L120" s="31">
        <f t="shared" si="13"/>
        <v>4198</v>
      </c>
      <c r="M120" s="33">
        <f>VLOOKUP(E120,附件2!$E:$BE,30,0)/10000</f>
        <v>4198</v>
      </c>
      <c r="N120" s="34">
        <f>VLOOKUP(E120,附件2!$E:$BE,53,0)/10000</f>
        <v>0</v>
      </c>
      <c r="O120" s="26" t="s">
        <v>642</v>
      </c>
      <c r="P120" s="26" t="s">
        <v>740</v>
      </c>
      <c r="Q120" s="26" t="s">
        <v>644</v>
      </c>
      <c r="R120" s="26" t="s">
        <v>644</v>
      </c>
      <c r="S120" s="26" t="s">
        <v>51</v>
      </c>
      <c r="T120" s="26" t="s">
        <v>645</v>
      </c>
      <c r="U120" s="26" t="s">
        <v>645</v>
      </c>
      <c r="V120" s="26" t="s">
        <v>645</v>
      </c>
      <c r="W120" s="26" t="s">
        <v>645</v>
      </c>
      <c r="X120" s="26" t="s">
        <v>645</v>
      </c>
      <c r="Y120" s="26" t="s">
        <v>645</v>
      </c>
      <c r="Z120" s="26" t="s">
        <v>645</v>
      </c>
      <c r="AA120" s="26" t="s">
        <v>645</v>
      </c>
      <c r="AB120" s="26" t="s">
        <v>645</v>
      </c>
      <c r="AC120" s="26" t="s">
        <v>645</v>
      </c>
      <c r="AD120" s="35" t="str">
        <f>VLOOKUP(E:E,'附件5-1'!D:P,8,FALSE)</f>
        <v>西藏墨脱国投开发（集团）有限公司</v>
      </c>
      <c r="AE120" s="35"/>
      <c r="AF120" s="180"/>
      <c r="AG120" s="177">
        <f t="shared" si="14"/>
        <v>2014</v>
      </c>
      <c r="AH120" s="177" t="str">
        <f t="shared" si="15"/>
        <v>540423201418016</v>
      </c>
    </row>
    <row r="121" ht="19.9" customHeight="1" spans="1:34">
      <c r="A121" s="25" t="str">
        <f>540423&amp;D121&amp;VLOOKUP(P121,{"青稞","01";"小麦","02";"饲料","03";"牦牛","04";"乳","05";"羊","06";"猪","07";"鸡","08";"蜂","09";"鱼虾","10";"藏药","11";"茶","12";"葡萄","13";"苹果","14";"猕猴桃","15";"设施农业","16";"乡村旅游","17";"商贸流通","18";"其他","19"},2,FALSE)&amp;TEXT(COUNTIF($P$5:P121,P121),"000")</f>
        <v>540423201717029</v>
      </c>
      <c r="B121" s="60" t="s">
        <v>48</v>
      </c>
      <c r="C121" s="27" t="s">
        <v>49</v>
      </c>
      <c r="D121" s="27">
        <v>2017</v>
      </c>
      <c r="E121" s="29" t="s">
        <v>446</v>
      </c>
      <c r="F121" s="28" t="s">
        <v>20</v>
      </c>
      <c r="G121" s="29" t="s">
        <v>996</v>
      </c>
      <c r="H121" s="65" t="s">
        <v>997</v>
      </c>
      <c r="I121" s="31">
        <f t="shared" si="12"/>
        <v>3300</v>
      </c>
      <c r="J121" s="31">
        <f>VLOOKUP(E121,附件2!$E$9:$I$410,5,0)/10000</f>
        <v>3300</v>
      </c>
      <c r="K121" s="32">
        <f>VLOOKUP(E121,附件2!E:AF,28,0)/10000</f>
        <v>0</v>
      </c>
      <c r="L121" s="31">
        <f t="shared" si="13"/>
        <v>3300</v>
      </c>
      <c r="M121" s="33">
        <f>VLOOKUP(E121,附件2!$E:$BE,30,0)/10000</f>
        <v>3300</v>
      </c>
      <c r="N121" s="34">
        <f>VLOOKUP(E121,附件2!$E:$BE,53,0)/10000</f>
        <v>0</v>
      </c>
      <c r="O121" s="26" t="s">
        <v>774</v>
      </c>
      <c r="P121" s="26" t="s">
        <v>655</v>
      </c>
      <c r="Q121" s="26" t="s">
        <v>644</v>
      </c>
      <c r="R121" s="26" t="s">
        <v>645</v>
      </c>
      <c r="S121" s="26" t="s">
        <v>645</v>
      </c>
      <c r="T121" s="26" t="s">
        <v>645</v>
      </c>
      <c r="U121" s="26" t="s">
        <v>645</v>
      </c>
      <c r="V121" s="26" t="s">
        <v>645</v>
      </c>
      <c r="W121" s="26" t="s">
        <v>645</v>
      </c>
      <c r="X121" s="26" t="s">
        <v>645</v>
      </c>
      <c r="Y121" s="26" t="s">
        <v>645</v>
      </c>
      <c r="Z121" s="26" t="s">
        <v>645</v>
      </c>
      <c r="AA121" s="26" t="s">
        <v>645</v>
      </c>
      <c r="AB121" s="26" t="s">
        <v>645</v>
      </c>
      <c r="AC121" s="26" t="s">
        <v>645</v>
      </c>
      <c r="AD121" s="35" t="str">
        <f>VLOOKUP(E:E,'附件5-1'!D:P,8,FALSE)</f>
        <v>墨脱镇人民政府</v>
      </c>
      <c r="AE121" s="35"/>
      <c r="AF121" s="180"/>
      <c r="AG121" s="177">
        <f t="shared" si="14"/>
        <v>2017</v>
      </c>
      <c r="AH121" s="177" t="str">
        <f t="shared" si="15"/>
        <v>540423201717029</v>
      </c>
    </row>
    <row r="122" ht="19.9" customHeight="1" spans="1:34">
      <c r="A122" s="25" t="str">
        <f>540423&amp;D122&amp;VLOOKUP(P122,{"青稞","01";"小麦","02";"饲料","03";"牦牛","04";"乳","05";"羊","06";"猪","07";"鸡","08";"蜂","09";"鱼虾","10";"藏药","11";"茶","12";"葡萄","13";"苹果","14";"猕猴桃","15";"设施农业","16";"乡村旅游","17";"商贸流通","18";"其他","19"},2,FALSE)&amp;TEXT(COUNTIF($P$5:P122,P122),"000")</f>
        <v>540423201712028</v>
      </c>
      <c r="B122" s="60" t="s">
        <v>48</v>
      </c>
      <c r="C122" s="27" t="s">
        <v>49</v>
      </c>
      <c r="D122" s="27">
        <v>2017</v>
      </c>
      <c r="E122" s="29" t="s">
        <v>447</v>
      </c>
      <c r="F122" s="28" t="s">
        <v>20</v>
      </c>
      <c r="G122" s="29" t="s">
        <v>996</v>
      </c>
      <c r="H122" s="65" t="s">
        <v>998</v>
      </c>
      <c r="I122" s="31">
        <f t="shared" si="12"/>
        <v>1150</v>
      </c>
      <c r="J122" s="31">
        <f>VLOOKUP(E122,附件2!$E$9:$I$410,5,0)/10000</f>
        <v>1150</v>
      </c>
      <c r="K122" s="32">
        <f>VLOOKUP(E122,附件2!E:AF,28,0)/10000</f>
        <v>0</v>
      </c>
      <c r="L122" s="31">
        <f t="shared" si="13"/>
        <v>1150</v>
      </c>
      <c r="M122" s="33">
        <f>VLOOKUP(E122,附件2!$E:$BE,30,0)/10000</f>
        <v>1150</v>
      </c>
      <c r="N122" s="34">
        <f>VLOOKUP(E122,附件2!$E:$BE,53,0)/10000</f>
        <v>0</v>
      </c>
      <c r="O122" s="26" t="s">
        <v>774</v>
      </c>
      <c r="P122" s="26" t="s">
        <v>772</v>
      </c>
      <c r="Q122" s="26" t="s">
        <v>644</v>
      </c>
      <c r="R122" s="26" t="s">
        <v>645</v>
      </c>
      <c r="S122" s="26" t="s">
        <v>645</v>
      </c>
      <c r="T122" s="26" t="s">
        <v>645</v>
      </c>
      <c r="U122" s="26" t="s">
        <v>645</v>
      </c>
      <c r="V122" s="26" t="s">
        <v>645</v>
      </c>
      <c r="W122" s="26" t="s">
        <v>645</v>
      </c>
      <c r="X122" s="26" t="s">
        <v>645</v>
      </c>
      <c r="Y122" s="26" t="s">
        <v>645</v>
      </c>
      <c r="Z122" s="26" t="s">
        <v>645</v>
      </c>
      <c r="AA122" s="26" t="s">
        <v>645</v>
      </c>
      <c r="AB122" s="26" t="s">
        <v>645</v>
      </c>
      <c r="AC122" s="26" t="s">
        <v>645</v>
      </c>
      <c r="AD122" s="35" t="str">
        <f>VLOOKUP(E:E,'附件5-1'!D:P,8,FALSE)</f>
        <v>-</v>
      </c>
      <c r="AE122" s="35"/>
      <c r="AF122" s="180"/>
      <c r="AG122" s="177">
        <f t="shared" si="14"/>
        <v>2017</v>
      </c>
      <c r="AH122" s="177" t="str">
        <f t="shared" si="15"/>
        <v>540423201712028</v>
      </c>
    </row>
    <row r="123" ht="19.9" customHeight="1" spans="1:34">
      <c r="A123" s="25" t="str">
        <f>540423&amp;D123&amp;VLOOKUP(P123,{"青稞","01";"小麦","02";"饲料","03";"牦牛","04";"乳","05";"羊","06";"猪","07";"鸡","08";"蜂","09";"鱼虾","10";"藏药","11";"茶","12";"葡萄","13";"苹果","14";"猕猴桃","15";"设施农业","16";"乡村旅游","17";"商贸流通","18";"其他","19"},2,FALSE)&amp;TEXT(COUNTIF($P$5:P123,P123),"000")</f>
        <v>540423201712029</v>
      </c>
      <c r="B123" s="60" t="s">
        <v>48</v>
      </c>
      <c r="C123" s="27" t="s">
        <v>49</v>
      </c>
      <c r="D123" s="27">
        <v>2017</v>
      </c>
      <c r="E123" s="29" t="s">
        <v>448</v>
      </c>
      <c r="F123" s="28" t="s">
        <v>20</v>
      </c>
      <c r="G123" s="29" t="s">
        <v>996</v>
      </c>
      <c r="H123" s="65" t="s">
        <v>999</v>
      </c>
      <c r="I123" s="31">
        <f t="shared" si="12"/>
        <v>2900</v>
      </c>
      <c r="J123" s="31">
        <f>VLOOKUP(E123,附件2!$E$9:$I$410,5,0)/10000</f>
        <v>2900</v>
      </c>
      <c r="K123" s="32">
        <f>VLOOKUP(E123,附件2!E:AF,28,0)/10000</f>
        <v>0</v>
      </c>
      <c r="L123" s="31">
        <f t="shared" si="13"/>
        <v>2900</v>
      </c>
      <c r="M123" s="33">
        <f>VLOOKUP(E123,附件2!$E:$BE,30,0)/10000</f>
        <v>2900</v>
      </c>
      <c r="N123" s="34">
        <f>VLOOKUP(E123,附件2!$E:$BE,53,0)/10000</f>
        <v>0</v>
      </c>
      <c r="O123" s="26" t="s">
        <v>774</v>
      </c>
      <c r="P123" s="26" t="s">
        <v>772</v>
      </c>
      <c r="Q123" s="26" t="s">
        <v>644</v>
      </c>
      <c r="R123" s="26" t="s">
        <v>645</v>
      </c>
      <c r="S123" s="26" t="s">
        <v>645</v>
      </c>
      <c r="T123" s="26" t="s">
        <v>645</v>
      </c>
      <c r="U123" s="26" t="s">
        <v>645</v>
      </c>
      <c r="V123" s="26" t="s">
        <v>645</v>
      </c>
      <c r="W123" s="26" t="s">
        <v>645</v>
      </c>
      <c r="X123" s="26" t="s">
        <v>645</v>
      </c>
      <c r="Y123" s="26" t="s">
        <v>645</v>
      </c>
      <c r="Z123" s="26" t="s">
        <v>645</v>
      </c>
      <c r="AA123" s="26" t="s">
        <v>645</v>
      </c>
      <c r="AB123" s="26" t="s">
        <v>645</v>
      </c>
      <c r="AC123" s="26" t="s">
        <v>645</v>
      </c>
      <c r="AD123" s="35" t="str">
        <f>VLOOKUP(E:E,'附件5-1'!D:P,8,FALSE)</f>
        <v>-</v>
      </c>
      <c r="AE123" s="35"/>
      <c r="AF123" s="180"/>
      <c r="AG123" s="177">
        <f t="shared" si="14"/>
        <v>2017</v>
      </c>
      <c r="AH123" s="177" t="str">
        <f t="shared" si="15"/>
        <v>540423201712029</v>
      </c>
    </row>
    <row r="124" ht="19.9" customHeight="1" spans="1:34">
      <c r="A124" s="25" t="str">
        <f>540423&amp;D124&amp;VLOOKUP(P124,{"青稞","01";"小麦","02";"饲料","03";"牦牛","04";"乳","05";"羊","06";"猪","07";"鸡","08";"蜂","09";"鱼虾","10";"藏药","11";"茶","12";"葡萄","13";"苹果","14";"猕猴桃","15";"设施农业","16";"乡村旅游","17";"商贸流通","18";"其他","19"},2,FALSE)&amp;TEXT(COUNTIF($P$5:P124,P124),"000")</f>
        <v>540423202117030</v>
      </c>
      <c r="B124" s="60" t="s">
        <v>48</v>
      </c>
      <c r="C124" s="27" t="s">
        <v>49</v>
      </c>
      <c r="D124" s="27">
        <v>2021</v>
      </c>
      <c r="E124" s="29" t="s">
        <v>450</v>
      </c>
      <c r="F124" s="28" t="s">
        <v>652</v>
      </c>
      <c r="G124" s="29" t="s">
        <v>652</v>
      </c>
      <c r="H124" s="65" t="s">
        <v>1000</v>
      </c>
      <c r="I124" s="31">
        <f t="shared" si="12"/>
        <v>1900</v>
      </c>
      <c r="J124" s="31">
        <f>VLOOKUP(E124,附件2!$E$9:$I$410,5,0)/10000</f>
        <v>1900</v>
      </c>
      <c r="K124" s="32">
        <f>VLOOKUP(E124,附件2!E:AF,28,0)/10000</f>
        <v>0</v>
      </c>
      <c r="L124" s="31">
        <f t="shared" si="13"/>
        <v>1900</v>
      </c>
      <c r="M124" s="33">
        <f>VLOOKUP(E124,附件2!$E:$BE,30,0)/10000</f>
        <v>1900</v>
      </c>
      <c r="N124" s="34">
        <f>VLOOKUP(E124,附件2!$E:$BE,53,0)/10000</f>
        <v>0</v>
      </c>
      <c r="O124" s="26" t="s">
        <v>774</v>
      </c>
      <c r="P124" s="26" t="s">
        <v>655</v>
      </c>
      <c r="Q124" s="26" t="s">
        <v>644</v>
      </c>
      <c r="R124" s="26" t="s">
        <v>645</v>
      </c>
      <c r="S124" s="26" t="s">
        <v>645</v>
      </c>
      <c r="T124" s="26" t="s">
        <v>645</v>
      </c>
      <c r="U124" s="26" t="s">
        <v>645</v>
      </c>
      <c r="V124" s="26" t="s">
        <v>645</v>
      </c>
      <c r="W124" s="26" t="s">
        <v>645</v>
      </c>
      <c r="X124" s="26" t="s">
        <v>645</v>
      </c>
      <c r="Y124" s="26" t="s">
        <v>645</v>
      </c>
      <c r="Z124" s="26" t="s">
        <v>645</v>
      </c>
      <c r="AA124" s="26" t="s">
        <v>645</v>
      </c>
      <c r="AB124" s="26" t="s">
        <v>645</v>
      </c>
      <c r="AC124" s="26" t="s">
        <v>645</v>
      </c>
      <c r="AD124" s="35" t="str">
        <f>VLOOKUP(E:E,'附件5-1'!D:P,8,FALSE)</f>
        <v>德兴乡人民政府</v>
      </c>
      <c r="AE124" s="35"/>
      <c r="AF124" s="180"/>
      <c r="AG124" s="177">
        <f t="shared" si="14"/>
        <v>2021</v>
      </c>
      <c r="AH124" s="177" t="str">
        <f t="shared" si="15"/>
        <v>540423202117030</v>
      </c>
    </row>
    <row r="125" ht="19.9" customHeight="1" spans="1:34">
      <c r="A125" s="25" t="str">
        <f>540423&amp;D125&amp;VLOOKUP(P125,{"青稞","01";"小麦","02";"饲料","03";"牦牛","04";"乳","05";"羊","06";"猪","07";"鸡","08";"蜂","09";"鱼虾","10";"藏药","11";"茶","12";"葡萄","13";"苹果","14";"猕猴桃","15";"设施农业","16";"乡村旅游","17";"商贸流通","18";"其他","19"},2,FALSE)&amp;TEXT(COUNTIF($P$5:P125,P125),"000")</f>
        <v>540423201307007</v>
      </c>
      <c r="B125" s="60" t="s">
        <v>48</v>
      </c>
      <c r="C125" s="27" t="s">
        <v>49</v>
      </c>
      <c r="D125" s="27" cm="1">
        <f t="array" ref="D125">INDEX(附件2!$D:$D,MATCH(E125,附件2!$E:$E,0))</f>
        <v>2013</v>
      </c>
      <c r="E125" s="86" t="s">
        <v>497</v>
      </c>
      <c r="F125" s="28" t="s">
        <v>662</v>
      </c>
      <c r="G125" s="29" t="s">
        <v>895</v>
      </c>
      <c r="H125" s="65" t="s">
        <v>1001</v>
      </c>
      <c r="I125" s="31">
        <f t="shared" si="12"/>
        <v>50</v>
      </c>
      <c r="J125" s="31">
        <f>VLOOKUP(E125,附件2!E:I,5,0)/10000</f>
        <v>45</v>
      </c>
      <c r="K125" s="32">
        <f>VLOOKUP(E125,附件2!E:AF,28,0)/10000</f>
        <v>5</v>
      </c>
      <c r="L125" s="31">
        <f t="shared" si="13"/>
        <v>50</v>
      </c>
      <c r="M125" s="33">
        <f>VLOOKUP(E125,附件2!$E:$BE,30,0)/10000</f>
        <v>45</v>
      </c>
      <c r="N125" s="34">
        <f>VLOOKUP(E125,附件2!$E:$BE,53,0)/10000</f>
        <v>5</v>
      </c>
      <c r="O125" s="26" t="s">
        <v>642</v>
      </c>
      <c r="P125" s="26" t="s">
        <v>726</v>
      </c>
      <c r="Q125" s="26" t="s">
        <v>644</v>
      </c>
      <c r="R125" s="26" t="s">
        <v>650</v>
      </c>
      <c r="S125" s="26" t="s">
        <v>52</v>
      </c>
      <c r="T125" s="26" t="s">
        <v>645</v>
      </c>
      <c r="U125" s="26" t="s">
        <v>645</v>
      </c>
      <c r="V125" s="26" t="s">
        <v>645</v>
      </c>
      <c r="W125" s="26" t="s">
        <v>645</v>
      </c>
      <c r="X125" s="26" t="s">
        <v>645</v>
      </c>
      <c r="Y125" s="26" t="s">
        <v>645</v>
      </c>
      <c r="Z125" s="26" t="s">
        <v>645</v>
      </c>
      <c r="AA125" s="26" t="s">
        <v>645</v>
      </c>
      <c r="AB125" s="38">
        <v>0</v>
      </c>
      <c r="AC125" s="35"/>
      <c r="AD125" s="35" t="str">
        <f>VLOOKUP(E:E,'附件5-1'!D:P,8,FALSE)</f>
        <v>西让村股份经济合作社</v>
      </c>
      <c r="AE125" s="35"/>
      <c r="AF125" s="180"/>
      <c r="AG125" s="177">
        <f t="shared" si="14"/>
        <v>2013</v>
      </c>
      <c r="AH125" s="177" t="str">
        <f t="shared" si="15"/>
        <v>540423201307007</v>
      </c>
    </row>
    <row r="126" ht="19.9" customHeight="1" spans="1:34">
      <c r="A126" s="25" t="str">
        <f>540423&amp;D126&amp;VLOOKUP(P126,{"青稞","01";"小麦","02";"饲料","03";"牦牛","04";"乳","05";"羊","06";"猪","07";"鸡","08";"蜂","09";"鱼虾","10";"藏药","11";"茶","12";"葡萄","13";"苹果","14";"猕猴桃","15";"设施农业","16";"乡村旅游","17";"商贸流通","18";"其他","19"},2,FALSE)&amp;TEXT(COUNTIF($P$5:P126,P126),"000")</f>
        <v>540423201316016</v>
      </c>
      <c r="B126" s="60" t="s">
        <v>48</v>
      </c>
      <c r="C126" s="27" t="s">
        <v>49</v>
      </c>
      <c r="D126" s="27">
        <v>2013</v>
      </c>
      <c r="E126" s="86" t="s">
        <v>498</v>
      </c>
      <c r="F126" s="28" t="s">
        <v>20</v>
      </c>
      <c r="G126" s="29" t="s">
        <v>1002</v>
      </c>
      <c r="H126" s="65" t="s">
        <v>1003</v>
      </c>
      <c r="I126" s="31">
        <f t="shared" si="12"/>
        <v>50</v>
      </c>
      <c r="J126" s="31">
        <f>VLOOKUP(E126,附件2!E:I,5,0)/10000</f>
        <v>45</v>
      </c>
      <c r="K126" s="32">
        <f>VLOOKUP(E126,附件2!E:AF,28,0)/10000</f>
        <v>5</v>
      </c>
      <c r="L126" s="31">
        <f t="shared" si="13"/>
        <v>45</v>
      </c>
      <c r="M126" s="33">
        <f>VLOOKUP(E126,附件2!$E:$BE,30,0)/10000</f>
        <v>45</v>
      </c>
      <c r="N126" s="34">
        <f>VLOOKUP(E126,附件2!$E:$BE,53,0)/10000</f>
        <v>0</v>
      </c>
      <c r="O126" s="26" t="s">
        <v>774</v>
      </c>
      <c r="P126" s="26" t="s">
        <v>672</v>
      </c>
      <c r="Q126" s="26" t="s">
        <v>644</v>
      </c>
      <c r="R126" s="26" t="s">
        <v>645</v>
      </c>
      <c r="S126" s="26" t="s">
        <v>645</v>
      </c>
      <c r="T126" s="26" t="s">
        <v>645</v>
      </c>
      <c r="U126" s="26" t="s">
        <v>645</v>
      </c>
      <c r="V126" s="26" t="s">
        <v>645</v>
      </c>
      <c r="W126" s="26" t="s">
        <v>645</v>
      </c>
      <c r="X126" s="26" t="s">
        <v>645</v>
      </c>
      <c r="Y126" s="26" t="s">
        <v>645</v>
      </c>
      <c r="Z126" s="26" t="s">
        <v>645</v>
      </c>
      <c r="AA126" s="26" t="s">
        <v>645</v>
      </c>
      <c r="AB126" s="26" t="s">
        <v>645</v>
      </c>
      <c r="AC126" s="26" t="s">
        <v>645</v>
      </c>
      <c r="AD126" s="35" t="str">
        <f>VLOOKUP(E:E,'附件5-1'!D:P,8,FALSE)</f>
        <v>达木乡人民政府</v>
      </c>
      <c r="AE126" s="35"/>
      <c r="AF126" s="180"/>
      <c r="AG126" s="177">
        <f t="shared" si="14"/>
        <v>2013</v>
      </c>
      <c r="AH126" s="177" t="str">
        <f t="shared" si="15"/>
        <v>540423201316016</v>
      </c>
    </row>
    <row r="127" ht="19.9" customHeight="1" spans="1:34">
      <c r="A127" s="25" t="str">
        <f>540423&amp;D127&amp;VLOOKUP(P127,{"青稞","01";"小麦","02";"饲料","03";"牦牛","04";"乳","05";"羊","06";"猪","07";"鸡","08";"蜂","09";"鱼虾","10";"藏药","11";"茶","12";"葡萄","13";"苹果","14";"猕猴桃","15";"设施农业","16";"乡村旅游","17";"商贸流通","18";"其他","19"},2,FALSE)&amp;TEXT(COUNTIF($P$5:P127,P127),"000")</f>
        <v>540423201307008</v>
      </c>
      <c r="B127" s="60" t="s">
        <v>48</v>
      </c>
      <c r="C127" s="27" t="s">
        <v>49</v>
      </c>
      <c r="D127" s="27" cm="1">
        <f t="array" ref="D127">INDEX(附件2!$D:$D,MATCH(E127,附件2!$E:$E,0))</f>
        <v>2013</v>
      </c>
      <c r="E127" s="86" t="s">
        <v>508</v>
      </c>
      <c r="F127" s="28" t="s">
        <v>669</v>
      </c>
      <c r="G127" s="29" t="s">
        <v>670</v>
      </c>
      <c r="H127" s="65" t="s">
        <v>1004</v>
      </c>
      <c r="I127" s="31">
        <f t="shared" si="12"/>
        <v>61</v>
      </c>
      <c r="J127" s="31">
        <f>VLOOKUP(E127,附件2!E:I,5,0)/10000</f>
        <v>56</v>
      </c>
      <c r="K127" s="32">
        <f>VLOOKUP(E127,附件2!E:AF,28,0)/10000</f>
        <v>5</v>
      </c>
      <c r="L127" s="31">
        <f t="shared" si="13"/>
        <v>61</v>
      </c>
      <c r="M127" s="33">
        <f>VLOOKUP(E127,附件2!$E:$BE,30,0)/10000</f>
        <v>56</v>
      </c>
      <c r="N127" s="34">
        <f>VLOOKUP(E127,附件2!$E:$BE,53,0)/10000</f>
        <v>5</v>
      </c>
      <c r="O127" s="26" t="s">
        <v>642</v>
      </c>
      <c r="P127" s="26" t="s">
        <v>726</v>
      </c>
      <c r="Q127" s="26" t="s">
        <v>644</v>
      </c>
      <c r="R127" s="26" t="s">
        <v>650</v>
      </c>
      <c r="S127" s="26" t="s">
        <v>52</v>
      </c>
      <c r="T127" s="26" t="s">
        <v>645</v>
      </c>
      <c r="U127" s="26" t="s">
        <v>645</v>
      </c>
      <c r="V127" s="26" t="s">
        <v>645</v>
      </c>
      <c r="W127" s="26" t="s">
        <v>645</v>
      </c>
      <c r="X127" s="26" t="s">
        <v>645</v>
      </c>
      <c r="Y127" s="26" t="s">
        <v>645</v>
      </c>
      <c r="Z127" s="26" t="s">
        <v>645</v>
      </c>
      <c r="AA127" s="26" t="s">
        <v>645</v>
      </c>
      <c r="AB127" s="38">
        <v>0</v>
      </c>
      <c r="AC127" s="35"/>
      <c r="AD127" s="35" t="str">
        <f>VLOOKUP(E:E,'附件5-1'!D:P,8,FALSE)</f>
        <v>亚让村股份经济合作社</v>
      </c>
      <c r="AE127" s="35"/>
      <c r="AF127" s="180"/>
      <c r="AG127" s="177">
        <f t="shared" si="14"/>
        <v>2013</v>
      </c>
      <c r="AH127" s="177" t="str">
        <f t="shared" si="15"/>
        <v>540423201307008</v>
      </c>
    </row>
    <row r="128" ht="19.9" customHeight="1" spans="1:34">
      <c r="A128" s="25" t="str">
        <f>540423&amp;D128&amp;VLOOKUP(P128,{"青稞","01";"小麦","02";"饲料","03";"牦牛","04";"乳","05";"羊","06";"猪","07";"鸡","08";"蜂","09";"鱼虾","10";"藏药","11";"茶","12";"葡萄","13";"苹果","14";"猕猴桃","15";"设施农业","16";"乡村旅游","17";"商贸流通","18";"其他","19"},2,FALSE)&amp;TEXT(COUNTIF($P$5:P128,P128),"000")</f>
        <v>540423201317031</v>
      </c>
      <c r="B128" s="60" t="s">
        <v>48</v>
      </c>
      <c r="C128" s="27" t="s">
        <v>49</v>
      </c>
      <c r="D128" s="27" cm="1">
        <f t="array" ref="D128">INDEX(附件2!$D:$D,MATCH(E128,附件2!$E:$E,0))</f>
        <v>2013</v>
      </c>
      <c r="E128" s="86" t="s">
        <v>502</v>
      </c>
      <c r="F128" s="28" t="s">
        <v>673</v>
      </c>
      <c r="G128" s="29" t="s">
        <v>712</v>
      </c>
      <c r="H128" s="65" t="s">
        <v>1005</v>
      </c>
      <c r="I128" s="31">
        <f t="shared" si="12"/>
        <v>100</v>
      </c>
      <c r="J128" s="31">
        <f>VLOOKUP(E128,附件2!E:I,5,0)/10000</f>
        <v>95</v>
      </c>
      <c r="K128" s="32">
        <f>VLOOKUP(E128,附件2!E:AF,28,0)/10000</f>
        <v>5</v>
      </c>
      <c r="L128" s="31">
        <f t="shared" si="13"/>
        <v>95</v>
      </c>
      <c r="M128" s="33">
        <f>VLOOKUP(E128,附件2!$E:$BE,30,0)/10000</f>
        <v>95</v>
      </c>
      <c r="N128" s="34">
        <f>VLOOKUP(E128,附件2!$E:$BE,53,0)/10000</f>
        <v>0</v>
      </c>
      <c r="O128" s="26" t="s">
        <v>642</v>
      </c>
      <c r="P128" s="26" t="s">
        <v>655</v>
      </c>
      <c r="Q128" s="26" t="s">
        <v>644</v>
      </c>
      <c r="R128" s="26" t="s">
        <v>650</v>
      </c>
      <c r="S128" s="26" t="s">
        <v>52</v>
      </c>
      <c r="T128" s="26" t="s">
        <v>645</v>
      </c>
      <c r="U128" s="26" t="s">
        <v>645</v>
      </c>
      <c r="V128" s="26" t="s">
        <v>645</v>
      </c>
      <c r="W128" s="26" t="s">
        <v>645</v>
      </c>
      <c r="X128" s="26" t="s">
        <v>645</v>
      </c>
      <c r="Y128" s="26" t="s">
        <v>645</v>
      </c>
      <c r="Z128" s="26" t="s">
        <v>645</v>
      </c>
      <c r="AA128" s="26" t="s">
        <v>645</v>
      </c>
      <c r="AB128" s="38">
        <v>0</v>
      </c>
      <c r="AC128" s="35"/>
      <c r="AD128" s="35" t="str">
        <f>VLOOKUP(E:E,'附件5-1'!D:P,8,FALSE)</f>
        <v>帮辛村股份经济合作社</v>
      </c>
      <c r="AE128" s="35" t="s">
        <v>651</v>
      </c>
      <c r="AF128" s="180"/>
      <c r="AG128" s="177">
        <f t="shared" si="14"/>
        <v>2013</v>
      </c>
      <c r="AH128" s="177" t="str">
        <f t="shared" si="15"/>
        <v>540423201317031</v>
      </c>
    </row>
    <row r="129" ht="19.9" customHeight="1" spans="1:34">
      <c r="A129" s="25" t="str">
        <f>540423&amp;D129&amp;VLOOKUP(P129,{"青稞","01";"小麦","02";"饲料","03";"牦牛","04";"乳","05";"羊","06";"猪","07";"鸡","08";"蜂","09";"鱼虾","10";"藏药","11";"茶","12";"葡萄","13";"苹果","14";"猕猴桃","15";"设施农业","16";"乡村旅游","17";"商贸流通","18";"其他","19"},2,FALSE)&amp;TEXT(COUNTIF($P$5:P129,P129),"000")</f>
        <v>540423201308002</v>
      </c>
      <c r="B129" s="60" t="s">
        <v>48</v>
      </c>
      <c r="C129" s="27" t="s">
        <v>49</v>
      </c>
      <c r="D129" s="27" cm="1">
        <f t="array" ref="D129">INDEX(附件2!$D:$D,MATCH(E129,附件2!$E:$E,0))</f>
        <v>2013</v>
      </c>
      <c r="E129" s="86" t="s">
        <v>503</v>
      </c>
      <c r="F129" s="28" t="s">
        <v>673</v>
      </c>
      <c r="G129" s="29" t="s">
        <v>674</v>
      </c>
      <c r="H129" s="65" t="s">
        <v>1006</v>
      </c>
      <c r="I129" s="31">
        <f t="shared" si="12"/>
        <v>65</v>
      </c>
      <c r="J129" s="31">
        <f>VLOOKUP(E129,附件2!E:I,5,0)/10000</f>
        <v>60</v>
      </c>
      <c r="K129" s="32">
        <f>VLOOKUP(E129,附件2!E:AF,28,0)/10000</f>
        <v>5</v>
      </c>
      <c r="L129" s="31">
        <f t="shared" si="13"/>
        <v>48.014222</v>
      </c>
      <c r="M129" s="33">
        <f>VLOOKUP(E129,附件2!$E:$BE,30,0)/10000</f>
        <v>48.014222</v>
      </c>
      <c r="N129" s="34">
        <f>VLOOKUP(E129,附件2!$E:$BE,53,0)/10000</f>
        <v>0</v>
      </c>
      <c r="O129" s="26" t="s">
        <v>642</v>
      </c>
      <c r="P129" s="26" t="s">
        <v>910</v>
      </c>
      <c r="Q129" s="26" t="s">
        <v>650</v>
      </c>
      <c r="R129" s="26" t="s">
        <v>650</v>
      </c>
      <c r="S129" s="26" t="s">
        <v>52</v>
      </c>
      <c r="T129" s="26" t="s">
        <v>645</v>
      </c>
      <c r="U129" s="26" t="s">
        <v>645</v>
      </c>
      <c r="V129" s="26" t="s">
        <v>645</v>
      </c>
      <c r="W129" s="26" t="s">
        <v>645</v>
      </c>
      <c r="X129" s="26" t="s">
        <v>645</v>
      </c>
      <c r="Y129" s="26" t="s">
        <v>645</v>
      </c>
      <c r="Z129" s="26" t="s">
        <v>645</v>
      </c>
      <c r="AA129" s="26" t="s">
        <v>645</v>
      </c>
      <c r="AB129" s="38">
        <v>0</v>
      </c>
      <c r="AC129" s="35"/>
      <c r="AD129" s="35" t="str">
        <f>VLOOKUP(E:E,'附件5-1'!D:P,8,FALSE)</f>
        <v>根登村股份经济合作社</v>
      </c>
      <c r="AE129" s="35" t="s">
        <v>651</v>
      </c>
      <c r="AF129" s="180"/>
      <c r="AG129" s="177">
        <f t="shared" si="14"/>
        <v>2013</v>
      </c>
      <c r="AH129" s="177" t="str">
        <f t="shared" si="15"/>
        <v>540423201308002</v>
      </c>
    </row>
    <row r="130" ht="19.9" customHeight="1" spans="1:34">
      <c r="A130" s="25" t="str">
        <f>540423&amp;D130&amp;VLOOKUP(P130,{"青稞","01";"小麦","02";"饲料","03";"牦牛","04";"乳","05";"羊","06";"猪","07";"鸡","08";"蜂","09";"鱼虾","10";"藏药","11";"茶","12";"葡萄","13";"苹果","14";"猕猴桃","15";"设施农业","16";"乡村旅游","17";"商贸流通","18";"其他","19"},2,FALSE)&amp;TEXT(COUNTIF($P$5:P130,P130),"000")</f>
        <v>540423201316017</v>
      </c>
      <c r="B130" s="60" t="s">
        <v>48</v>
      </c>
      <c r="C130" s="27" t="s">
        <v>49</v>
      </c>
      <c r="D130" s="27">
        <v>2013</v>
      </c>
      <c r="E130" s="86" t="s">
        <v>505</v>
      </c>
      <c r="F130" s="28" t="s">
        <v>662</v>
      </c>
      <c r="G130" s="29" t="s">
        <v>985</v>
      </c>
      <c r="H130" s="65" t="s">
        <v>1007</v>
      </c>
      <c r="I130" s="31">
        <f t="shared" si="12"/>
        <v>45</v>
      </c>
      <c r="J130" s="31">
        <f>VLOOKUP(E130,附件2!E:I,5,0)/10000</f>
        <v>42</v>
      </c>
      <c r="K130" s="32">
        <f>VLOOKUP(E130,附件2!E:AF,28,0)/10000</f>
        <v>3</v>
      </c>
      <c r="L130" s="31">
        <f t="shared" si="13"/>
        <v>34.45</v>
      </c>
      <c r="M130" s="33">
        <f>VLOOKUP(E130,附件2!$E:$BE,30,0)/10000</f>
        <v>34.45</v>
      </c>
      <c r="N130" s="34">
        <f>VLOOKUP(E130,附件2!$E:$BE,53,0)/10000</f>
        <v>0</v>
      </c>
      <c r="O130" s="26" t="s">
        <v>774</v>
      </c>
      <c r="P130" s="26" t="s">
        <v>672</v>
      </c>
      <c r="Q130" s="26" t="s">
        <v>644</v>
      </c>
      <c r="R130" s="26" t="s">
        <v>645</v>
      </c>
      <c r="S130" s="26" t="s">
        <v>645</v>
      </c>
      <c r="T130" s="26" t="s">
        <v>645</v>
      </c>
      <c r="U130" s="26" t="s">
        <v>645</v>
      </c>
      <c r="V130" s="26" t="s">
        <v>645</v>
      </c>
      <c r="W130" s="26" t="s">
        <v>645</v>
      </c>
      <c r="X130" s="26" t="s">
        <v>645</v>
      </c>
      <c r="Y130" s="26" t="s">
        <v>645</v>
      </c>
      <c r="Z130" s="26" t="s">
        <v>645</v>
      </c>
      <c r="AA130" s="26" t="s">
        <v>645</v>
      </c>
      <c r="AB130" s="26" t="s">
        <v>645</v>
      </c>
      <c r="AC130" s="26"/>
      <c r="AD130" s="35" t="str">
        <f>VLOOKUP(E:E,'附件5-1'!D:P,8,FALSE)</f>
        <v>背崩乡江新村股份经济合作社</v>
      </c>
      <c r="AE130" s="35"/>
      <c r="AF130" s="180"/>
      <c r="AG130" s="177">
        <f t="shared" si="14"/>
        <v>2013</v>
      </c>
      <c r="AH130" s="177" t="str">
        <f t="shared" si="15"/>
        <v>540423201316017</v>
      </c>
    </row>
    <row r="131" ht="19.9" customHeight="1" spans="1:34">
      <c r="A131" s="25" t="str">
        <f>540423&amp;D131&amp;VLOOKUP(P131,{"青稞","01";"小麦","02";"饲料","03";"牦牛","04";"乳","05";"羊","06";"猪","07";"鸡","08";"蜂","09";"鱼虾","10";"藏药","11";"茶","12";"葡萄","13";"苹果","14";"猕猴桃","15";"设施农业","16";"乡村旅游","17";"商贸流通","18";"其他","19"},2,FALSE)&amp;TEXT(COUNTIF($P$5:P131,P131),"000")</f>
        <v>540423201316018</v>
      </c>
      <c r="B131" s="60" t="s">
        <v>48</v>
      </c>
      <c r="C131" s="27" t="s">
        <v>49</v>
      </c>
      <c r="D131" s="27">
        <v>2013</v>
      </c>
      <c r="E131" s="86" t="s">
        <v>506</v>
      </c>
      <c r="F131" s="28" t="s">
        <v>1008</v>
      </c>
      <c r="G131" s="29" t="s">
        <v>1009</v>
      </c>
      <c r="H131" s="65" t="s">
        <v>1010</v>
      </c>
      <c r="I131" s="31">
        <f t="shared" si="12"/>
        <v>50</v>
      </c>
      <c r="J131" s="31">
        <f>VLOOKUP(E131,附件2!E:I,5,0)/10000</f>
        <v>45</v>
      </c>
      <c r="K131" s="32">
        <f>VLOOKUP(E131,附件2!E:AF,28,0)/10000</f>
        <v>5</v>
      </c>
      <c r="L131" s="31">
        <f t="shared" si="13"/>
        <v>26.985</v>
      </c>
      <c r="M131" s="33">
        <f>VLOOKUP(E131,附件2!$E:$BE,30,0)/10000</f>
        <v>26.985</v>
      </c>
      <c r="N131" s="34">
        <f>VLOOKUP(E131,附件2!$E:$BE,53,0)/10000</f>
        <v>0</v>
      </c>
      <c r="O131" s="26" t="s">
        <v>774</v>
      </c>
      <c r="P131" s="26" t="s">
        <v>672</v>
      </c>
      <c r="Q131" s="26" t="s">
        <v>644</v>
      </c>
      <c r="R131" s="26" t="s">
        <v>645</v>
      </c>
      <c r="S131" s="26" t="s">
        <v>645</v>
      </c>
      <c r="T131" s="26" t="s">
        <v>645</v>
      </c>
      <c r="U131" s="26" t="s">
        <v>645</v>
      </c>
      <c r="V131" s="26" t="s">
        <v>645</v>
      </c>
      <c r="W131" s="26" t="s">
        <v>645</v>
      </c>
      <c r="X131" s="26" t="s">
        <v>645</v>
      </c>
      <c r="Y131" s="26" t="s">
        <v>645</v>
      </c>
      <c r="Z131" s="26" t="s">
        <v>645</v>
      </c>
      <c r="AA131" s="26" t="s">
        <v>645</v>
      </c>
      <c r="AB131" s="26" t="s">
        <v>645</v>
      </c>
      <c r="AC131" s="26"/>
      <c r="AD131" s="35" t="str">
        <f>VLOOKUP(E:E,'附件5-1'!D:P,8,FALSE)</f>
        <v>帮辛村、波东村股份经济合作社</v>
      </c>
      <c r="AE131" s="35"/>
      <c r="AF131" s="180"/>
      <c r="AG131" s="177">
        <f t="shared" si="14"/>
        <v>2013</v>
      </c>
      <c r="AH131" s="177" t="str">
        <f t="shared" si="15"/>
        <v>540423201316018</v>
      </c>
    </row>
    <row r="132" ht="19.9" customHeight="1" spans="1:34">
      <c r="A132" s="25" t="str">
        <f>540423&amp;D132&amp;VLOOKUP(P132,{"青稞","01";"小麦","02";"饲料","03";"牦牛","04";"乳","05";"羊","06";"猪","07";"鸡","08";"蜂","09";"鱼虾","10";"藏药","11";"茶","12";"葡萄","13";"苹果","14";"猕猴桃","15";"设施农业","16";"乡村旅游","17";"商贸流通","18";"其他","19"},2,FALSE)&amp;TEXT(COUNTIF($P$5:P132,P132),"000")</f>
        <v>540423201308003</v>
      </c>
      <c r="B132" s="60" t="s">
        <v>48</v>
      </c>
      <c r="C132" s="27" t="s">
        <v>49</v>
      </c>
      <c r="D132" s="27" cm="1">
        <f t="array" ref="D132">INDEX(附件2!$D:$D,MATCH(E132,附件2!$E:$E,0))</f>
        <v>2013</v>
      </c>
      <c r="E132" s="86" t="s">
        <v>507</v>
      </c>
      <c r="F132" s="28" t="s">
        <v>669</v>
      </c>
      <c r="G132" s="29" t="s">
        <v>699</v>
      </c>
      <c r="H132" s="65" t="s">
        <v>1011</v>
      </c>
      <c r="I132" s="31">
        <f t="shared" si="12"/>
        <v>47</v>
      </c>
      <c r="J132" s="31">
        <f>VLOOKUP(E132,附件2!E:I,5,0)/10000</f>
        <v>42</v>
      </c>
      <c r="K132" s="32">
        <f>VLOOKUP(E132,附件2!E:AF,28,0)/10000</f>
        <v>5</v>
      </c>
      <c r="L132" s="31">
        <f t="shared" si="13"/>
        <v>47</v>
      </c>
      <c r="M132" s="33">
        <f>VLOOKUP(E132,附件2!$E:$BE,30,0)/10000</f>
        <v>42</v>
      </c>
      <c r="N132" s="34">
        <f>VLOOKUP(E132,附件2!$E:$BE,53,0)/10000</f>
        <v>5</v>
      </c>
      <c r="O132" s="26" t="s">
        <v>642</v>
      </c>
      <c r="P132" s="26" t="s">
        <v>910</v>
      </c>
      <c r="Q132" s="26" t="s">
        <v>650</v>
      </c>
      <c r="R132" s="26" t="s">
        <v>650</v>
      </c>
      <c r="S132" s="26" t="s">
        <v>52</v>
      </c>
      <c r="T132" s="26" t="s">
        <v>645</v>
      </c>
      <c r="U132" s="26" t="s">
        <v>645</v>
      </c>
      <c r="V132" s="26" t="s">
        <v>645</v>
      </c>
      <c r="W132" s="26" t="s">
        <v>645</v>
      </c>
      <c r="X132" s="26" t="s">
        <v>645</v>
      </c>
      <c r="Y132" s="26" t="s">
        <v>645</v>
      </c>
      <c r="Z132" s="26" t="s">
        <v>645</v>
      </c>
      <c r="AA132" s="26" t="s">
        <v>645</v>
      </c>
      <c r="AB132" s="38">
        <v>0</v>
      </c>
      <c r="AC132" s="35"/>
      <c r="AD132" s="35" t="str">
        <f>VLOOKUP(E:E,'附件5-1'!D:P,8,FALSE)</f>
        <v>墨脱村股份经济合作社</v>
      </c>
      <c r="AE132" s="35"/>
      <c r="AF132" s="180"/>
      <c r="AG132" s="177">
        <f t="shared" si="14"/>
        <v>2013</v>
      </c>
      <c r="AH132" s="177" t="str">
        <f t="shared" si="15"/>
        <v>540423201308003</v>
      </c>
    </row>
    <row r="133" ht="19.9" customHeight="1" spans="1:34">
      <c r="A133" s="25" t="str">
        <f>540423&amp;D133&amp;VLOOKUP(P133,{"青稞","01";"小麦","02";"饲料","03";"牦牛","04";"乳","05";"羊","06";"猪","07";"鸡","08";"蜂","09";"鱼虾","10";"藏药","11";"茶","12";"葡萄","13";"苹果","14";"猕猴桃","15";"设施农业","16";"乡村旅游","17";"商贸流通","18";"其他","19"},2,FALSE)&amp;TEXT(COUNTIF($P$5:P133,P133),"000")</f>
        <v>540423201307009</v>
      </c>
      <c r="B133" s="60" t="s">
        <v>48</v>
      </c>
      <c r="C133" s="27" t="s">
        <v>49</v>
      </c>
      <c r="D133" s="27" cm="1">
        <f t="array" ref="D133">INDEX(附件2!$D:$D,MATCH(E133,附件2!$E:$E,0))</f>
        <v>2013</v>
      </c>
      <c r="E133" s="86" t="s">
        <v>499</v>
      </c>
      <c r="F133" s="28" t="s">
        <v>669</v>
      </c>
      <c r="G133" s="29" t="s">
        <v>670</v>
      </c>
      <c r="H133" s="65" t="s">
        <v>1012</v>
      </c>
      <c r="I133" s="31">
        <f t="shared" ref="I133:I164" si="16">J133+K133</f>
        <v>58</v>
      </c>
      <c r="J133" s="31">
        <f>VLOOKUP(E133,附件2!E:I,5,0)/10000</f>
        <v>53</v>
      </c>
      <c r="K133" s="32">
        <f>VLOOKUP(E133,附件2!E:AF,28,0)/10000</f>
        <v>5</v>
      </c>
      <c r="L133" s="31">
        <f t="shared" ref="L133:L164" si="17">M133+N133</f>
        <v>53</v>
      </c>
      <c r="M133" s="33">
        <f>VLOOKUP(E133,附件2!$E:$BE,30,0)/10000</f>
        <v>53</v>
      </c>
      <c r="N133" s="34">
        <f>VLOOKUP(E133,附件2!$E:$BE,53,0)/10000</f>
        <v>0</v>
      </c>
      <c r="O133" s="26" t="s">
        <v>642</v>
      </c>
      <c r="P133" s="26" t="s">
        <v>726</v>
      </c>
      <c r="Q133" s="26" t="s">
        <v>644</v>
      </c>
      <c r="R133" s="26" t="s">
        <v>650</v>
      </c>
      <c r="S133" s="26" t="s">
        <v>52</v>
      </c>
      <c r="T133" s="26" t="s">
        <v>645</v>
      </c>
      <c r="U133" s="26" t="s">
        <v>645</v>
      </c>
      <c r="V133" s="26" t="s">
        <v>645</v>
      </c>
      <c r="W133" s="26" t="s">
        <v>645</v>
      </c>
      <c r="X133" s="26" t="s">
        <v>645</v>
      </c>
      <c r="Y133" s="26" t="s">
        <v>645</v>
      </c>
      <c r="Z133" s="26" t="s">
        <v>645</v>
      </c>
      <c r="AA133" s="26" t="s">
        <v>645</v>
      </c>
      <c r="AB133" s="38">
        <v>0</v>
      </c>
      <c r="AC133" s="35"/>
      <c r="AD133" s="35" t="str">
        <f>VLOOKUP(E:E,'附件5-1'!D:P,8,FALSE)</f>
        <v>亚让村股份经济合作社</v>
      </c>
      <c r="AE133" s="35"/>
      <c r="AF133" s="180"/>
      <c r="AG133" s="177">
        <f t="shared" ref="AG133:AG164" si="18">D133</f>
        <v>2013</v>
      </c>
      <c r="AH133" s="177" t="str">
        <f t="shared" ref="AH133:AH164" si="19">A133</f>
        <v>540423201307009</v>
      </c>
    </row>
    <row r="134" ht="19.9" customHeight="1" spans="1:34">
      <c r="A134" s="25" t="str">
        <f>540423&amp;D134&amp;VLOOKUP(P134,{"青稞","01";"小麦","02";"饲料","03";"牦牛","04";"乳","05";"羊","06";"猪","07";"鸡","08";"蜂","09";"鱼虾","10";"藏药","11";"茶","12";"葡萄","13";"苹果","14";"猕猴桃","15";"设施农业","16";"乡村旅游","17";"商贸流通","18";"其他","19"},2,FALSE)&amp;TEXT(COUNTIF($P$5:P134,P134),"000")</f>
        <v>540423201319020</v>
      </c>
      <c r="B134" s="60" t="s">
        <v>48</v>
      </c>
      <c r="C134" s="27" t="s">
        <v>49</v>
      </c>
      <c r="D134" s="27" cm="1">
        <f t="array" ref="D134">INDEX(附件2!$D:$D,MATCH(E134,附件2!$E:$E,0))</f>
        <v>2013</v>
      </c>
      <c r="E134" s="86" t="s">
        <v>509</v>
      </c>
      <c r="F134" s="28" t="s">
        <v>673</v>
      </c>
      <c r="G134" s="29" t="s">
        <v>712</v>
      </c>
      <c r="H134" s="65" t="s">
        <v>1013</v>
      </c>
      <c r="I134" s="31">
        <f t="shared" si="16"/>
        <v>40</v>
      </c>
      <c r="J134" s="31">
        <f>VLOOKUP(E134,附件2!E:I,5,0)/10000</f>
        <v>35</v>
      </c>
      <c r="K134" s="32">
        <f>VLOOKUP(E134,附件2!E:AF,28,0)/10000</f>
        <v>5</v>
      </c>
      <c r="L134" s="31">
        <f t="shared" si="17"/>
        <v>40</v>
      </c>
      <c r="M134" s="33">
        <f>VLOOKUP(E134,附件2!$E:$BE,30,0)/10000</f>
        <v>35</v>
      </c>
      <c r="N134" s="34">
        <f>VLOOKUP(E134,附件2!$E:$BE,53,0)/10000</f>
        <v>5</v>
      </c>
      <c r="O134" s="26" t="s">
        <v>642</v>
      </c>
      <c r="P134" s="26" t="s">
        <v>643</v>
      </c>
      <c r="Q134" s="26" t="s">
        <v>644</v>
      </c>
      <c r="R134" s="26" t="s">
        <v>650</v>
      </c>
      <c r="S134" s="26" t="s">
        <v>52</v>
      </c>
      <c r="T134" s="26" t="s">
        <v>645</v>
      </c>
      <c r="U134" s="26" t="s">
        <v>645</v>
      </c>
      <c r="V134" s="26" t="s">
        <v>645</v>
      </c>
      <c r="W134" s="26" t="s">
        <v>645</v>
      </c>
      <c r="X134" s="26" t="s">
        <v>645</v>
      </c>
      <c r="Y134" s="26" t="s">
        <v>645</v>
      </c>
      <c r="Z134" s="26" t="s">
        <v>645</v>
      </c>
      <c r="AA134" s="26" t="s">
        <v>645</v>
      </c>
      <c r="AB134" s="38">
        <v>0</v>
      </c>
      <c r="AC134" s="35"/>
      <c r="AD134" s="35" t="str">
        <f>VLOOKUP(E:E,'附件5-1'!D:P,8,FALSE)</f>
        <v>帮辛村股份经济合作社</v>
      </c>
      <c r="AE134" s="35" t="s">
        <v>651</v>
      </c>
      <c r="AF134" s="180"/>
      <c r="AG134" s="177">
        <f t="shared" si="18"/>
        <v>2013</v>
      </c>
      <c r="AH134" s="177" t="str">
        <f t="shared" si="19"/>
        <v>540423201319020</v>
      </c>
    </row>
    <row r="135" ht="19.9" customHeight="1" spans="1:34">
      <c r="A135" s="25" t="str">
        <f>540423&amp;D135&amp;VLOOKUP(P135,{"青稞","01";"小麦","02";"饲料","03";"牦牛","04";"乳","05";"羊","06";"猪","07";"鸡","08";"蜂","09";"鱼虾","10";"藏药","11";"茶","12";"葡萄","13";"苹果","14";"猕猴桃","15";"设施农业","16";"乡村旅游","17";"商贸流通","18";"其他","19"},2,FALSE)&amp;TEXT(COUNTIF($P$5:P135,P135),"000")</f>
        <v>540423201307010</v>
      </c>
      <c r="B135" s="60" t="s">
        <v>48</v>
      </c>
      <c r="C135" s="27" t="s">
        <v>49</v>
      </c>
      <c r="D135" s="27" cm="1">
        <f t="array" ref="D135">INDEX(附件2!$D:$D,MATCH(E135,附件2!$E:$E,0))</f>
        <v>2013</v>
      </c>
      <c r="E135" s="86" t="s">
        <v>510</v>
      </c>
      <c r="F135" s="28" t="s">
        <v>673</v>
      </c>
      <c r="G135" s="29" t="s">
        <v>1014</v>
      </c>
      <c r="H135" s="65" t="s">
        <v>1015</v>
      </c>
      <c r="I135" s="31">
        <f t="shared" si="16"/>
        <v>50</v>
      </c>
      <c r="J135" s="31">
        <f>VLOOKUP(E135,附件2!E:I,5,0)/10000</f>
        <v>45</v>
      </c>
      <c r="K135" s="32">
        <f>VLOOKUP(E135,附件2!E:AF,28,0)/10000</f>
        <v>5</v>
      </c>
      <c r="L135" s="31">
        <f t="shared" si="17"/>
        <v>50</v>
      </c>
      <c r="M135" s="33">
        <f>VLOOKUP(E135,附件2!$E:$BE,30,0)/10000</f>
        <v>45</v>
      </c>
      <c r="N135" s="34">
        <f>VLOOKUP(E135,附件2!$E:$BE,53,0)/10000</f>
        <v>5</v>
      </c>
      <c r="O135" s="26" t="s">
        <v>642</v>
      </c>
      <c r="P135" s="26" t="s">
        <v>726</v>
      </c>
      <c r="Q135" s="26" t="s">
        <v>644</v>
      </c>
      <c r="R135" s="26" t="s">
        <v>650</v>
      </c>
      <c r="S135" s="26" t="s">
        <v>52</v>
      </c>
      <c r="T135" s="26" t="s">
        <v>645</v>
      </c>
      <c r="U135" s="26" t="s">
        <v>645</v>
      </c>
      <c r="V135" s="26" t="s">
        <v>645</v>
      </c>
      <c r="W135" s="26" t="s">
        <v>645</v>
      </c>
      <c r="X135" s="26" t="s">
        <v>645</v>
      </c>
      <c r="Y135" s="26" t="s">
        <v>645</v>
      </c>
      <c r="Z135" s="26" t="s">
        <v>645</v>
      </c>
      <c r="AA135" s="26" t="s">
        <v>645</v>
      </c>
      <c r="AB135" s="38">
        <v>0</v>
      </c>
      <c r="AC135" s="35"/>
      <c r="AD135" s="35" t="str">
        <f>VLOOKUP(E:E,'附件5-1'!D:P,8,FALSE)</f>
        <v>宗荣村股份经济合作社</v>
      </c>
      <c r="AE135" s="35" t="s">
        <v>651</v>
      </c>
      <c r="AF135" s="180"/>
      <c r="AG135" s="177">
        <f t="shared" si="18"/>
        <v>2013</v>
      </c>
      <c r="AH135" s="177" t="str">
        <f t="shared" si="19"/>
        <v>540423201307010</v>
      </c>
    </row>
    <row r="136" ht="19.9" customHeight="1" spans="1:34">
      <c r="A136" s="25" t="str">
        <f>540423&amp;D136&amp;VLOOKUP(P136,{"青稞","01";"小麦","02";"饲料","03";"牦牛","04";"乳","05";"羊","06";"猪","07";"鸡","08";"蜂","09";"鱼虾","10";"藏药","11";"茶","12";"葡萄","13";"苹果","14";"猕猴桃","15";"设施农业","16";"乡村旅游","17";"商贸流通","18";"其他","19"},2,FALSE)&amp;TEXT(COUNTIF($P$5:P136,P136),"000")</f>
        <v>540423201319021</v>
      </c>
      <c r="B136" s="60" t="s">
        <v>48</v>
      </c>
      <c r="C136" s="27" t="s">
        <v>49</v>
      </c>
      <c r="D136" s="27" cm="1">
        <f t="array" ref="D136">INDEX(附件2!$D:$D,MATCH(E136,附件2!$E:$E,0))</f>
        <v>2013</v>
      </c>
      <c r="E136" s="86" t="s">
        <v>511</v>
      </c>
      <c r="F136" s="28" t="s">
        <v>689</v>
      </c>
      <c r="G136" s="29" t="s">
        <v>690</v>
      </c>
      <c r="H136" s="65" t="s">
        <v>1016</v>
      </c>
      <c r="I136" s="31">
        <f t="shared" si="16"/>
        <v>55</v>
      </c>
      <c r="J136" s="31">
        <f>VLOOKUP(E136,附件2!E:I,5,0)/10000</f>
        <v>50</v>
      </c>
      <c r="K136" s="32">
        <f>VLOOKUP(E136,附件2!E:AF,28,0)/10000</f>
        <v>5</v>
      </c>
      <c r="L136" s="31">
        <f t="shared" si="17"/>
        <v>55</v>
      </c>
      <c r="M136" s="33">
        <f>VLOOKUP(E136,附件2!$E:$BE,30,0)/10000</f>
        <v>50</v>
      </c>
      <c r="N136" s="34">
        <f>VLOOKUP(E136,附件2!$E:$BE,53,0)/10000</f>
        <v>5</v>
      </c>
      <c r="O136" s="26" t="s">
        <v>642</v>
      </c>
      <c r="P136" s="26" t="s">
        <v>643</v>
      </c>
      <c r="Q136" s="26" t="s">
        <v>644</v>
      </c>
      <c r="R136" s="26" t="s">
        <v>650</v>
      </c>
      <c r="S136" s="26" t="s">
        <v>52</v>
      </c>
      <c r="T136" s="26" t="s">
        <v>645</v>
      </c>
      <c r="U136" s="26" t="s">
        <v>645</v>
      </c>
      <c r="V136" s="26" t="s">
        <v>645</v>
      </c>
      <c r="W136" s="26" t="s">
        <v>645</v>
      </c>
      <c r="X136" s="26" t="s">
        <v>645</v>
      </c>
      <c r="Y136" s="26" t="s">
        <v>645</v>
      </c>
      <c r="Z136" s="26" t="s">
        <v>645</v>
      </c>
      <c r="AA136" s="26" t="s">
        <v>645</v>
      </c>
      <c r="AB136" s="38">
        <v>0</v>
      </c>
      <c r="AC136" s="35"/>
      <c r="AD136" s="35" t="str">
        <f>VLOOKUP(E:E,'附件5-1'!D:P,8,FALSE)</f>
        <v>达木村股份经济合作社</v>
      </c>
      <c r="AE136" s="35" t="s">
        <v>651</v>
      </c>
      <c r="AF136" s="180"/>
      <c r="AG136" s="177">
        <f t="shared" si="18"/>
        <v>2013</v>
      </c>
      <c r="AH136" s="177" t="str">
        <f t="shared" si="19"/>
        <v>540423201319021</v>
      </c>
    </row>
    <row r="137" ht="19.9" customHeight="1" spans="1:34">
      <c r="A137" s="25" t="str">
        <f>540423&amp;D137&amp;VLOOKUP(P137,{"青稞","01";"小麦","02";"饲料","03";"牦牛","04";"乳","05";"羊","06";"猪","07";"鸡","08";"蜂","09";"鱼虾","10";"藏药","11";"茶","12";"葡萄","13";"苹果","14";"猕猴桃","15";"设施农业","16";"乡村旅游","17";"商贸流通","18";"其他","19"},2,FALSE)&amp;TEXT(COUNTIF($P$5:P137,P137),"000")</f>
        <v>540423201307011</v>
      </c>
      <c r="B137" s="60" t="s">
        <v>48</v>
      </c>
      <c r="C137" s="27" t="s">
        <v>49</v>
      </c>
      <c r="D137" s="27" cm="1">
        <f t="array" ref="D137">INDEX(附件2!$D:$D,MATCH(E137,附件2!$E:$E,0))</f>
        <v>2013</v>
      </c>
      <c r="E137" s="86" t="s">
        <v>512</v>
      </c>
      <c r="F137" s="28" t="s">
        <v>669</v>
      </c>
      <c r="G137" s="29" t="s">
        <v>738</v>
      </c>
      <c r="H137" s="65" t="s">
        <v>1017</v>
      </c>
      <c r="I137" s="31">
        <f t="shared" si="16"/>
        <v>75</v>
      </c>
      <c r="J137" s="31">
        <f>VLOOKUP(E137,附件2!E:I,5,0)/10000</f>
        <v>70</v>
      </c>
      <c r="K137" s="32">
        <f>VLOOKUP(E137,附件2!E:AF,28,0)/10000</f>
        <v>5</v>
      </c>
      <c r="L137" s="31">
        <f t="shared" si="17"/>
        <v>75</v>
      </c>
      <c r="M137" s="33">
        <f>VLOOKUP(E137,附件2!$E:$BE,30,0)/10000</f>
        <v>70</v>
      </c>
      <c r="N137" s="34">
        <f>VLOOKUP(E137,附件2!$E:$BE,53,0)/10000</f>
        <v>5</v>
      </c>
      <c r="O137" s="26" t="s">
        <v>642</v>
      </c>
      <c r="P137" s="26" t="s">
        <v>726</v>
      </c>
      <c r="Q137" s="26" t="s">
        <v>644</v>
      </c>
      <c r="R137" s="26" t="s">
        <v>650</v>
      </c>
      <c r="S137" s="26" t="s">
        <v>645</v>
      </c>
      <c r="T137" s="26" t="s">
        <v>645</v>
      </c>
      <c r="U137" s="26" t="s">
        <v>645</v>
      </c>
      <c r="V137" s="26" t="s">
        <v>645</v>
      </c>
      <c r="W137" s="26" t="s">
        <v>645</v>
      </c>
      <c r="X137" s="26" t="s">
        <v>645</v>
      </c>
      <c r="Y137" s="26" t="s">
        <v>645</v>
      </c>
      <c r="Z137" s="26" t="s">
        <v>645</v>
      </c>
      <c r="AA137" s="26" t="s">
        <v>645</v>
      </c>
      <c r="AB137" s="26" t="s">
        <v>645</v>
      </c>
      <c r="AC137" s="26" t="s">
        <v>645</v>
      </c>
      <c r="AD137" s="35" t="str">
        <f>VLOOKUP(E:E,'附件5-1'!D:P,8,FALSE)</f>
        <v>亚东村股份经济合作社</v>
      </c>
      <c r="AE137" s="35"/>
      <c r="AF137" s="180"/>
      <c r="AG137" s="177">
        <f t="shared" si="18"/>
        <v>2013</v>
      </c>
      <c r="AH137" s="177" t="str">
        <f t="shared" si="19"/>
        <v>540423201307011</v>
      </c>
    </row>
    <row r="138" ht="19.9" customHeight="1" spans="1:34">
      <c r="A138" s="25" t="str">
        <f>540423&amp;D138&amp;VLOOKUP(P138,{"青稞","01";"小麦","02";"饲料","03";"牦牛","04";"乳","05";"羊","06";"猪","07";"鸡","08";"蜂","09";"鱼虾","10";"藏药","11";"茶","12";"葡萄","13";"苹果","14";"猕猴桃","15";"设施农业","16";"乡村旅游","17";"商贸流通","18";"其他","19"},2,FALSE)&amp;TEXT(COUNTIF($P$5:P138,P138),"000")</f>
        <v>540423201316019</v>
      </c>
      <c r="B138" s="60" t="s">
        <v>48</v>
      </c>
      <c r="C138" s="27" t="s">
        <v>49</v>
      </c>
      <c r="D138" s="27">
        <v>2013</v>
      </c>
      <c r="E138" s="86" t="s">
        <v>513</v>
      </c>
      <c r="F138" s="28" t="s">
        <v>701</v>
      </c>
      <c r="G138" s="29" t="s">
        <v>889</v>
      </c>
      <c r="H138" s="65" t="s">
        <v>1018</v>
      </c>
      <c r="I138" s="31">
        <f t="shared" si="16"/>
        <v>55</v>
      </c>
      <c r="J138" s="31">
        <f>VLOOKUP(E138,附件2!E:I,5,0)/10000</f>
        <v>50</v>
      </c>
      <c r="K138" s="32">
        <f>VLOOKUP(E138,附件2!E:AF,28,0)/10000</f>
        <v>5</v>
      </c>
      <c r="L138" s="31">
        <f t="shared" si="17"/>
        <v>50</v>
      </c>
      <c r="M138" s="33">
        <f>VLOOKUP(E138,附件2!$E:$BE,30,0)/10000</f>
        <v>50</v>
      </c>
      <c r="N138" s="34">
        <f>VLOOKUP(E138,附件2!$E:$BE,53,0)/10000</f>
        <v>0</v>
      </c>
      <c r="O138" s="26" t="s">
        <v>774</v>
      </c>
      <c r="P138" s="26" t="s">
        <v>672</v>
      </c>
      <c r="Q138" s="26" t="s">
        <v>644</v>
      </c>
      <c r="R138" s="26" t="s">
        <v>645</v>
      </c>
      <c r="S138" s="26" t="s">
        <v>645</v>
      </c>
      <c r="T138" s="26" t="s">
        <v>645</v>
      </c>
      <c r="U138" s="26" t="s">
        <v>645</v>
      </c>
      <c r="V138" s="26" t="s">
        <v>645</v>
      </c>
      <c r="W138" s="26" t="s">
        <v>645</v>
      </c>
      <c r="X138" s="26" t="s">
        <v>645</v>
      </c>
      <c r="Y138" s="26" t="s">
        <v>645</v>
      </c>
      <c r="Z138" s="26" t="s">
        <v>645</v>
      </c>
      <c r="AA138" s="26" t="s">
        <v>645</v>
      </c>
      <c r="AB138" s="26" t="s">
        <v>645</v>
      </c>
      <c r="AC138" s="26" t="s">
        <v>645</v>
      </c>
      <c r="AD138" s="35" t="str">
        <f>VLOOKUP(E:E,'附件5-1'!D:P,8,FALSE)</f>
        <v>桑珍卡村股份经济合作社</v>
      </c>
      <c r="AE138" s="35"/>
      <c r="AF138" s="180"/>
      <c r="AG138" s="177">
        <f t="shared" si="18"/>
        <v>2013</v>
      </c>
      <c r="AH138" s="177" t="str">
        <f t="shared" si="19"/>
        <v>540423201316019</v>
      </c>
    </row>
    <row r="139" ht="19.9" customHeight="1" spans="1:34">
      <c r="A139" s="25" t="str">
        <f>540423&amp;D139&amp;VLOOKUP(P139,{"青稞","01";"小麦","02";"饲料","03";"牦牛","04";"乳","05";"羊","06";"猪","07";"鸡","08";"蜂","09";"鱼虾","10";"藏药","11";"茶","12";"葡萄","13";"苹果","14";"猕猴桃","15";"设施农业","16";"乡村旅游","17";"商贸流通","18";"其他","19"},2,FALSE)&amp;TEXT(COUNTIF($P$5:P139,P139),"000")</f>
        <v>540423201316020</v>
      </c>
      <c r="B139" s="60" t="s">
        <v>48</v>
      </c>
      <c r="C139" s="27" t="s">
        <v>49</v>
      </c>
      <c r="D139" s="27">
        <v>2013</v>
      </c>
      <c r="E139" s="86" t="s">
        <v>516</v>
      </c>
      <c r="F139" s="28" t="s">
        <v>689</v>
      </c>
      <c r="G139" s="29" t="s">
        <v>758</v>
      </c>
      <c r="H139" s="65" t="s">
        <v>1019</v>
      </c>
      <c r="I139" s="31">
        <f t="shared" si="16"/>
        <v>60</v>
      </c>
      <c r="J139" s="31">
        <f>VLOOKUP(E139,附件2!E:I,5,0)/10000</f>
        <v>50</v>
      </c>
      <c r="K139" s="32">
        <f>VLOOKUP(E139,附件2!E:AF,28,0)/10000</f>
        <v>10</v>
      </c>
      <c r="L139" s="31">
        <f t="shared" si="17"/>
        <v>60</v>
      </c>
      <c r="M139" s="33">
        <f>VLOOKUP(E139,附件2!$E:$BE,30,0)/10000</f>
        <v>50</v>
      </c>
      <c r="N139" s="34">
        <f>VLOOKUP(E139,附件2!$E:$BE,53,0)/10000</f>
        <v>10</v>
      </c>
      <c r="O139" s="26" t="s">
        <v>774</v>
      </c>
      <c r="P139" s="26" t="s">
        <v>672</v>
      </c>
      <c r="Q139" s="26" t="s">
        <v>644</v>
      </c>
      <c r="R139" s="26" t="s">
        <v>645</v>
      </c>
      <c r="S139" s="26" t="s">
        <v>645</v>
      </c>
      <c r="T139" s="26" t="s">
        <v>645</v>
      </c>
      <c r="U139" s="26" t="s">
        <v>645</v>
      </c>
      <c r="V139" s="26" t="s">
        <v>645</v>
      </c>
      <c r="W139" s="26" t="s">
        <v>645</v>
      </c>
      <c r="X139" s="26" t="s">
        <v>645</v>
      </c>
      <c r="Y139" s="26" t="s">
        <v>645</v>
      </c>
      <c r="Z139" s="26" t="s">
        <v>645</v>
      </c>
      <c r="AA139" s="26" t="s">
        <v>645</v>
      </c>
      <c r="AB139" s="26" t="s">
        <v>645</v>
      </c>
      <c r="AC139" s="26" t="s">
        <v>645</v>
      </c>
      <c r="AD139" s="35" t="str">
        <f>VLOOKUP(E:E,'附件5-1'!D:P,8,FALSE)</f>
        <v>甘登村股份经济合作社</v>
      </c>
      <c r="AE139" s="35"/>
      <c r="AF139" s="180"/>
      <c r="AG139" s="177">
        <f t="shared" si="18"/>
        <v>2013</v>
      </c>
      <c r="AH139" s="177" t="str">
        <f t="shared" si="19"/>
        <v>540423201316020</v>
      </c>
    </row>
    <row r="140" ht="19.9" customHeight="1" spans="1:34">
      <c r="A140" s="25" t="str">
        <f>540423&amp;D140&amp;VLOOKUP(P140,{"青稞","01";"小麦","02";"饲料","03";"牦牛","04";"乳","05";"羊","06";"猪","07";"鸡","08";"蜂","09";"鱼虾","10";"藏药","11";"茶","12";"葡萄","13";"苹果","14";"猕猴桃","15";"设施农业","16";"乡村旅游","17";"商贸流通","18";"其他","19"},2,FALSE)&amp;TEXT(COUNTIF($P$5:P140,P140),"000")</f>
        <v>540423201316021</v>
      </c>
      <c r="B140" s="60" t="s">
        <v>48</v>
      </c>
      <c r="C140" s="27" t="s">
        <v>49</v>
      </c>
      <c r="D140" s="27">
        <v>2013</v>
      </c>
      <c r="E140" s="86" t="s">
        <v>517</v>
      </c>
      <c r="F140" s="28" t="s">
        <v>662</v>
      </c>
      <c r="G140" s="29" t="s">
        <v>895</v>
      </c>
      <c r="H140" s="65" t="s">
        <v>1020</v>
      </c>
      <c r="I140" s="31">
        <f t="shared" si="16"/>
        <v>50</v>
      </c>
      <c r="J140" s="31">
        <f>VLOOKUP(E140,附件2!E:I,5,0)/10000</f>
        <v>45</v>
      </c>
      <c r="K140" s="32">
        <f>VLOOKUP(E140,附件2!E:AF,28,0)/10000</f>
        <v>5</v>
      </c>
      <c r="L140" s="31">
        <f t="shared" si="17"/>
        <v>45</v>
      </c>
      <c r="M140" s="33">
        <f>VLOOKUP(E140,附件2!$E:$BE,30,0)/10000</f>
        <v>45</v>
      </c>
      <c r="N140" s="34">
        <f>VLOOKUP(E140,附件2!$E:$BE,53,0)/10000</f>
        <v>0</v>
      </c>
      <c r="O140" s="26" t="s">
        <v>774</v>
      </c>
      <c r="P140" s="26" t="s">
        <v>672</v>
      </c>
      <c r="Q140" s="26" t="s">
        <v>644</v>
      </c>
      <c r="R140" s="26" t="s">
        <v>645</v>
      </c>
      <c r="S140" s="26" t="s">
        <v>645</v>
      </c>
      <c r="T140" s="26" t="s">
        <v>645</v>
      </c>
      <c r="U140" s="26" t="s">
        <v>645</v>
      </c>
      <c r="V140" s="26" t="s">
        <v>645</v>
      </c>
      <c r="W140" s="26" t="s">
        <v>645</v>
      </c>
      <c r="X140" s="26" t="s">
        <v>645</v>
      </c>
      <c r="Y140" s="26" t="s">
        <v>645</v>
      </c>
      <c r="Z140" s="26" t="s">
        <v>645</v>
      </c>
      <c r="AA140" s="26" t="s">
        <v>645</v>
      </c>
      <c r="AB140" s="26" t="s">
        <v>645</v>
      </c>
      <c r="AC140" s="26" t="s">
        <v>645</v>
      </c>
      <c r="AD140" s="35" t="str">
        <f>VLOOKUP(E:E,'附件5-1'!D:P,8,FALSE)</f>
        <v>西让村股份经济合作社</v>
      </c>
      <c r="AE140" s="35"/>
      <c r="AF140" s="180"/>
      <c r="AG140" s="177">
        <f t="shared" si="18"/>
        <v>2013</v>
      </c>
      <c r="AH140" s="177" t="str">
        <f t="shared" si="19"/>
        <v>540423201316021</v>
      </c>
    </row>
    <row r="141" ht="19.9" customHeight="1" spans="1:34">
      <c r="A141" s="25" t="str">
        <f>540423&amp;D141&amp;VLOOKUP(P141,{"青稞","01";"小麦","02";"饲料","03";"牦牛","04";"乳","05";"羊","06";"猪","07";"鸡","08";"蜂","09";"鱼虾","10";"藏药","11";"茶","12";"葡萄","13";"苹果","14";"猕猴桃","15";"设施农业","16";"乡村旅游","17";"商贸流通","18";"其他","19"},2,FALSE)&amp;TEXT(COUNTIF($P$5:P141,P141),"000")</f>
        <v>540423201316022</v>
      </c>
      <c r="B141" s="60" t="s">
        <v>48</v>
      </c>
      <c r="C141" s="27" t="s">
        <v>49</v>
      </c>
      <c r="D141" s="27">
        <v>2013</v>
      </c>
      <c r="E141" s="86" t="s">
        <v>518</v>
      </c>
      <c r="F141" s="28" t="s">
        <v>647</v>
      </c>
      <c r="G141" s="29" t="s">
        <v>1021</v>
      </c>
      <c r="H141" s="65" t="s">
        <v>1022</v>
      </c>
      <c r="I141" s="31">
        <f t="shared" si="16"/>
        <v>52</v>
      </c>
      <c r="J141" s="31">
        <f>VLOOKUP(E141,附件2!E:I,5,0)/10000</f>
        <v>48</v>
      </c>
      <c r="K141" s="32">
        <f>VLOOKUP(E141,附件2!E:AF,28,0)/10000</f>
        <v>4</v>
      </c>
      <c r="L141" s="31">
        <f t="shared" si="17"/>
        <v>52</v>
      </c>
      <c r="M141" s="33">
        <f>VLOOKUP(E141,附件2!$E:$BE,30,0)/10000</f>
        <v>48</v>
      </c>
      <c r="N141" s="34">
        <f>VLOOKUP(E141,附件2!$E:$BE,53,0)/10000</f>
        <v>4</v>
      </c>
      <c r="O141" s="26" t="s">
        <v>774</v>
      </c>
      <c r="P141" s="26" t="s">
        <v>672</v>
      </c>
      <c r="Q141" s="26" t="s">
        <v>644</v>
      </c>
      <c r="R141" s="26" t="s">
        <v>645</v>
      </c>
      <c r="S141" s="26" t="s">
        <v>645</v>
      </c>
      <c r="T141" s="26" t="s">
        <v>645</v>
      </c>
      <c r="U141" s="26" t="s">
        <v>645</v>
      </c>
      <c r="V141" s="26" t="s">
        <v>645</v>
      </c>
      <c r="W141" s="26" t="s">
        <v>645</v>
      </c>
      <c r="X141" s="26" t="s">
        <v>645</v>
      </c>
      <c r="Y141" s="26" t="s">
        <v>645</v>
      </c>
      <c r="Z141" s="26" t="s">
        <v>645</v>
      </c>
      <c r="AA141" s="26" t="s">
        <v>645</v>
      </c>
      <c r="AB141" s="26" t="s">
        <v>645</v>
      </c>
      <c r="AC141" s="26" t="s">
        <v>645</v>
      </c>
      <c r="AD141" s="35" t="str">
        <f>VLOOKUP(E:E,'附件5-1'!D:P,8,FALSE)</f>
        <v>达昂村股份经济合作社</v>
      </c>
      <c r="AE141" s="35"/>
      <c r="AF141" s="180"/>
      <c r="AG141" s="177">
        <f t="shared" si="18"/>
        <v>2013</v>
      </c>
      <c r="AH141" s="177" t="str">
        <f t="shared" si="19"/>
        <v>540423201316022</v>
      </c>
    </row>
    <row r="142" ht="19.9" customHeight="1" spans="1:34">
      <c r="A142" s="25" t="str">
        <f>540423&amp;D142&amp;VLOOKUP(P142,{"青稞","01";"小麦","02";"饲料","03";"牦牛","04";"乳","05";"羊","06";"猪","07";"鸡","08";"蜂","09";"鱼虾","10";"藏药","11";"茶","12";"葡萄","13";"苹果","14";"猕猴桃","15";"设施农业","16";"乡村旅游","17";"商贸流通","18";"其他","19"},2,FALSE)&amp;TEXT(COUNTIF($P$5:P142,P142),"000")</f>
        <v>540423201316023</v>
      </c>
      <c r="B142" s="60" t="s">
        <v>48</v>
      </c>
      <c r="C142" s="27" t="s">
        <v>49</v>
      </c>
      <c r="D142" s="27">
        <v>2013</v>
      </c>
      <c r="E142" s="86" t="s">
        <v>520</v>
      </c>
      <c r="F142" s="28" t="s">
        <v>662</v>
      </c>
      <c r="G142" s="29" t="s">
        <v>985</v>
      </c>
      <c r="H142" s="65" t="s">
        <v>1023</v>
      </c>
      <c r="I142" s="31">
        <f t="shared" si="16"/>
        <v>47</v>
      </c>
      <c r="J142" s="31">
        <f>VLOOKUP(E142,附件2!E:I,5,0)/10000</f>
        <v>42</v>
      </c>
      <c r="K142" s="32">
        <f>VLOOKUP(E142,附件2!E:AF,28,0)/10000</f>
        <v>5</v>
      </c>
      <c r="L142" s="31">
        <f t="shared" si="17"/>
        <v>47</v>
      </c>
      <c r="M142" s="33">
        <f>VLOOKUP(E142,附件2!$E:$BE,30,0)/10000</f>
        <v>42</v>
      </c>
      <c r="N142" s="34">
        <f>VLOOKUP(E142,附件2!$E:$BE,53,0)/10000</f>
        <v>5</v>
      </c>
      <c r="O142" s="26" t="s">
        <v>774</v>
      </c>
      <c r="P142" s="26" t="s">
        <v>672</v>
      </c>
      <c r="Q142" s="26" t="s">
        <v>644</v>
      </c>
      <c r="R142" s="26" t="s">
        <v>645</v>
      </c>
      <c r="S142" s="26" t="s">
        <v>645</v>
      </c>
      <c r="T142" s="26" t="s">
        <v>645</v>
      </c>
      <c r="U142" s="26" t="s">
        <v>645</v>
      </c>
      <c r="V142" s="26" t="s">
        <v>645</v>
      </c>
      <c r="W142" s="26" t="s">
        <v>645</v>
      </c>
      <c r="X142" s="26" t="s">
        <v>645</v>
      </c>
      <c r="Y142" s="26" t="s">
        <v>645</v>
      </c>
      <c r="Z142" s="26" t="s">
        <v>645</v>
      </c>
      <c r="AA142" s="26" t="s">
        <v>645</v>
      </c>
      <c r="AB142" s="26" t="s">
        <v>645</v>
      </c>
      <c r="AC142" s="26" t="s">
        <v>645</v>
      </c>
      <c r="AD142" s="35" t="str">
        <f>VLOOKUP(E:E,'附件5-1'!D:P,8,FALSE)</f>
        <v>江新村股份经济合作社</v>
      </c>
      <c r="AE142" s="35"/>
      <c r="AF142" s="180"/>
      <c r="AG142" s="177">
        <f t="shared" si="18"/>
        <v>2013</v>
      </c>
      <c r="AH142" s="177" t="str">
        <f t="shared" si="19"/>
        <v>540423201316023</v>
      </c>
    </row>
    <row r="143" ht="19.9" customHeight="1" spans="1:34">
      <c r="A143" s="25" t="str">
        <f>540423&amp;D143&amp;VLOOKUP(P143,{"青稞","01";"小麦","02";"饲料","03";"牦牛","04";"乳","05";"羊","06";"猪","07";"鸡","08";"蜂","09";"鱼虾","10";"藏药","11";"茶","12";"葡萄","13";"苹果","14";"猕猴桃","15";"设施农业","16";"乡村旅游","17";"商贸流通","18";"其他","19"},2,FALSE)&amp;TEXT(COUNTIF($P$5:P143,P143),"000")</f>
        <v>540423201416024</v>
      </c>
      <c r="B143" s="60" t="s">
        <v>48</v>
      </c>
      <c r="C143" s="27" t="s">
        <v>49</v>
      </c>
      <c r="D143" s="27">
        <v>2014</v>
      </c>
      <c r="E143" s="86" t="s">
        <v>523</v>
      </c>
      <c r="F143" s="28" t="s">
        <v>689</v>
      </c>
      <c r="G143" s="29" t="s">
        <v>905</v>
      </c>
      <c r="H143" s="65" t="s">
        <v>1024</v>
      </c>
      <c r="I143" s="31">
        <f t="shared" si="16"/>
        <v>75</v>
      </c>
      <c r="J143" s="31">
        <f>VLOOKUP(E143,附件2!E:I,5,0)/10000</f>
        <v>70</v>
      </c>
      <c r="K143" s="32">
        <f>VLOOKUP(E143,附件2!E:AF,28,0)/10000</f>
        <v>5</v>
      </c>
      <c r="L143" s="31">
        <f t="shared" si="17"/>
        <v>75</v>
      </c>
      <c r="M143" s="33">
        <f>VLOOKUP(E143,附件2!$E:$BE,30,0)/10000</f>
        <v>70</v>
      </c>
      <c r="N143" s="34">
        <f>VLOOKUP(E143,附件2!$E:$BE,53,0)/10000</f>
        <v>5</v>
      </c>
      <c r="O143" s="26" t="s">
        <v>774</v>
      </c>
      <c r="P143" s="26" t="s">
        <v>672</v>
      </c>
      <c r="Q143" s="26" t="s">
        <v>644</v>
      </c>
      <c r="R143" s="26" t="s">
        <v>645</v>
      </c>
      <c r="S143" s="26" t="s">
        <v>645</v>
      </c>
      <c r="T143" s="26" t="s">
        <v>645</v>
      </c>
      <c r="U143" s="26" t="s">
        <v>645</v>
      </c>
      <c r="V143" s="26" t="s">
        <v>645</v>
      </c>
      <c r="W143" s="26" t="s">
        <v>645</v>
      </c>
      <c r="X143" s="26" t="s">
        <v>645</v>
      </c>
      <c r="Y143" s="26" t="s">
        <v>645</v>
      </c>
      <c r="Z143" s="26" t="s">
        <v>645</v>
      </c>
      <c r="AA143" s="26" t="s">
        <v>645</v>
      </c>
      <c r="AB143" s="26" t="s">
        <v>645</v>
      </c>
      <c r="AC143" s="26" t="s">
        <v>645</v>
      </c>
      <c r="AD143" s="35" t="str">
        <f>VLOOKUP(E:E,'附件5-1'!D:P,8,FALSE)</f>
        <v>德尔贡村股份经济合作社</v>
      </c>
      <c r="AE143" s="35"/>
      <c r="AF143" s="180"/>
      <c r="AG143" s="177">
        <f t="shared" si="18"/>
        <v>2014</v>
      </c>
      <c r="AH143" s="177" t="str">
        <f t="shared" si="19"/>
        <v>540423201416024</v>
      </c>
    </row>
    <row r="144" ht="19.9" customHeight="1" spans="1:34">
      <c r="A144" s="25" t="str">
        <f>540423&amp;D144&amp;VLOOKUP(P144,{"青稞","01";"小麦","02";"饲料","03";"牦牛","04";"乳","05";"羊","06";"猪","07";"鸡","08";"蜂","09";"鱼虾","10";"藏药","11";"茶","12";"葡萄","13";"苹果","14";"猕猴桃","15";"设施农业","16";"乡村旅游","17";"商贸流通","18";"其他","19"},2,FALSE)&amp;TEXT(COUNTIF($P$5:P144,P144),"000")</f>
        <v>540423201419022</v>
      </c>
      <c r="B144" s="60" t="s">
        <v>48</v>
      </c>
      <c r="C144" s="27" t="s">
        <v>49</v>
      </c>
      <c r="D144" s="27">
        <v>2014</v>
      </c>
      <c r="E144" s="86" t="s">
        <v>524</v>
      </c>
      <c r="F144" s="28" t="s">
        <v>693</v>
      </c>
      <c r="G144" s="29" t="s">
        <v>706</v>
      </c>
      <c r="H144" s="65" t="s">
        <v>1025</v>
      </c>
      <c r="I144" s="31">
        <f t="shared" si="16"/>
        <v>31</v>
      </c>
      <c r="J144" s="31">
        <f>VLOOKUP(E144,附件2!E:I,5,0)/10000</f>
        <v>30</v>
      </c>
      <c r="K144" s="32">
        <f>VLOOKUP(E144,附件2!E:AF,28,0)/10000</f>
        <v>1</v>
      </c>
      <c r="L144" s="31">
        <f t="shared" si="17"/>
        <v>31</v>
      </c>
      <c r="M144" s="33">
        <f>VLOOKUP(E144,附件2!$E:$BE,30,0)/10000</f>
        <v>30</v>
      </c>
      <c r="N144" s="34">
        <f>VLOOKUP(E144,附件2!$E:$BE,53,0)/10000</f>
        <v>1</v>
      </c>
      <c r="O144" s="26" t="s">
        <v>774</v>
      </c>
      <c r="P144" s="26" t="s">
        <v>643</v>
      </c>
      <c r="Q144" s="26" t="s">
        <v>644</v>
      </c>
      <c r="R144" s="26" t="s">
        <v>645</v>
      </c>
      <c r="S144" s="26" t="s">
        <v>645</v>
      </c>
      <c r="T144" s="26" t="s">
        <v>645</v>
      </c>
      <c r="U144" s="26" t="s">
        <v>645</v>
      </c>
      <c r="V144" s="26" t="s">
        <v>645</v>
      </c>
      <c r="W144" s="26" t="s">
        <v>645</v>
      </c>
      <c r="X144" s="26" t="s">
        <v>645</v>
      </c>
      <c r="Y144" s="26" t="s">
        <v>645</v>
      </c>
      <c r="Z144" s="26" t="s">
        <v>645</v>
      </c>
      <c r="AA144" s="26" t="s">
        <v>645</v>
      </c>
      <c r="AB144" s="26" t="s">
        <v>645</v>
      </c>
      <c r="AC144" s="26" t="s">
        <v>645</v>
      </c>
      <c r="AD144" s="35" t="str">
        <f>VLOOKUP(E:E,'附件5-1'!D:P,8,FALSE)</f>
        <v>珠村股份经济合作社</v>
      </c>
      <c r="AE144" s="35"/>
      <c r="AF144" s="180"/>
      <c r="AG144" s="177">
        <f t="shared" si="18"/>
        <v>2014</v>
      </c>
      <c r="AH144" s="177" t="str">
        <f t="shared" si="19"/>
        <v>540423201419022</v>
      </c>
    </row>
    <row r="145" ht="19.9" customHeight="1" spans="1:34">
      <c r="A145" s="25" t="str">
        <f>540423&amp;D145&amp;VLOOKUP(P145,{"青稞","01";"小麦","02";"饲料","03";"牦牛","04";"乳","05";"羊","06";"猪","07";"鸡","08";"蜂","09";"鱼虾","10";"藏药","11";"茶","12";"葡萄","13";"苹果","14";"猕猴桃","15";"设施农业","16";"乡村旅游","17";"商贸流通","18";"其他","19"},2,FALSE)&amp;TEXT(COUNTIF($P$5:P145,P145),"000")</f>
        <v>540423201416025</v>
      </c>
      <c r="B145" s="60" t="s">
        <v>48</v>
      </c>
      <c r="C145" s="27" t="s">
        <v>49</v>
      </c>
      <c r="D145" s="27">
        <v>2014</v>
      </c>
      <c r="E145" s="86" t="s">
        <v>526</v>
      </c>
      <c r="F145" s="28" t="s">
        <v>701</v>
      </c>
      <c r="G145" s="29" t="s">
        <v>806</v>
      </c>
      <c r="H145" s="65" t="s">
        <v>1026</v>
      </c>
      <c r="I145" s="31">
        <f t="shared" si="16"/>
        <v>41</v>
      </c>
      <c r="J145" s="31">
        <f>VLOOKUP(E145,附件2!E:I,5,0)/10000</f>
        <v>40</v>
      </c>
      <c r="K145" s="32">
        <f>VLOOKUP(E145,附件2!E:AF,28,0)/10000</f>
        <v>1</v>
      </c>
      <c r="L145" s="31">
        <f t="shared" si="17"/>
        <v>40</v>
      </c>
      <c r="M145" s="33">
        <f>VLOOKUP(E145,附件2!$E:$BE,30,0)/10000</f>
        <v>40</v>
      </c>
      <c r="N145" s="34">
        <f>VLOOKUP(E145,附件2!$E:$BE,53,0)/10000</f>
        <v>0</v>
      </c>
      <c r="O145" s="26" t="s">
        <v>774</v>
      </c>
      <c r="P145" s="26" t="s">
        <v>672</v>
      </c>
      <c r="Q145" s="26" t="s">
        <v>644</v>
      </c>
      <c r="R145" s="26" t="s">
        <v>645</v>
      </c>
      <c r="S145" s="26" t="s">
        <v>645</v>
      </c>
      <c r="T145" s="26" t="s">
        <v>645</v>
      </c>
      <c r="U145" s="26" t="s">
        <v>645</v>
      </c>
      <c r="V145" s="26" t="s">
        <v>645</v>
      </c>
      <c r="W145" s="26" t="s">
        <v>645</v>
      </c>
      <c r="X145" s="26" t="s">
        <v>645</v>
      </c>
      <c r="Y145" s="26" t="s">
        <v>645</v>
      </c>
      <c r="Z145" s="26" t="s">
        <v>645</v>
      </c>
      <c r="AA145" s="26" t="s">
        <v>645</v>
      </c>
      <c r="AB145" s="26" t="s">
        <v>645</v>
      </c>
      <c r="AC145" s="26" t="s">
        <v>645</v>
      </c>
      <c r="AD145" s="35" t="str">
        <f>VLOOKUP(E:E,'附件5-1'!D:P,8,FALSE)</f>
        <v>布龙村股份经济合作社</v>
      </c>
      <c r="AE145" s="35"/>
      <c r="AF145" s="180"/>
      <c r="AG145" s="177">
        <f t="shared" si="18"/>
        <v>2014</v>
      </c>
      <c r="AH145" s="177" t="str">
        <f t="shared" si="19"/>
        <v>540423201416025</v>
      </c>
    </row>
    <row r="146" ht="19.9" customHeight="1" spans="1:34">
      <c r="A146" s="25" t="str">
        <f>540423&amp;D146&amp;VLOOKUP(P146,{"青稞","01";"小麦","02";"饲料","03";"牦牛","04";"乳","05";"羊","06";"猪","07";"鸡","08";"蜂","09";"鱼虾","10";"藏药","11";"茶","12";"葡萄","13";"苹果","14";"猕猴桃","15";"设施农业","16";"乡村旅游","17";"商贸流通","18";"其他","19"},2,FALSE)&amp;TEXT(COUNTIF($P$5:P146,P146),"000")</f>
        <v>540423201416026</v>
      </c>
      <c r="B146" s="60" t="s">
        <v>48</v>
      </c>
      <c r="C146" s="27" t="s">
        <v>49</v>
      </c>
      <c r="D146" s="27">
        <v>2014</v>
      </c>
      <c r="E146" s="86" t="s">
        <v>527</v>
      </c>
      <c r="F146" s="28" t="s">
        <v>662</v>
      </c>
      <c r="G146" s="29" t="s">
        <v>895</v>
      </c>
      <c r="H146" s="65" t="s">
        <v>1027</v>
      </c>
      <c r="I146" s="31">
        <f t="shared" si="16"/>
        <v>26</v>
      </c>
      <c r="J146" s="31">
        <f>VLOOKUP(E146,附件2!E:I,5,0)/10000</f>
        <v>25</v>
      </c>
      <c r="K146" s="32">
        <f>VLOOKUP(E146,附件2!E:AF,28,0)/10000</f>
        <v>1</v>
      </c>
      <c r="L146" s="31">
        <f t="shared" si="17"/>
        <v>26</v>
      </c>
      <c r="M146" s="33">
        <f>VLOOKUP(E146,附件2!$E:$BE,30,0)/10000</f>
        <v>25</v>
      </c>
      <c r="N146" s="34">
        <f>VLOOKUP(E146,附件2!$E:$BE,53,0)/10000</f>
        <v>1</v>
      </c>
      <c r="O146" s="26" t="s">
        <v>774</v>
      </c>
      <c r="P146" s="26" t="s">
        <v>672</v>
      </c>
      <c r="Q146" s="26" t="s">
        <v>644</v>
      </c>
      <c r="R146" s="26" t="s">
        <v>645</v>
      </c>
      <c r="S146" s="26" t="s">
        <v>645</v>
      </c>
      <c r="T146" s="26" t="s">
        <v>645</v>
      </c>
      <c r="U146" s="26" t="s">
        <v>645</v>
      </c>
      <c r="V146" s="26" t="s">
        <v>645</v>
      </c>
      <c r="W146" s="26" t="s">
        <v>645</v>
      </c>
      <c r="X146" s="26" t="s">
        <v>645</v>
      </c>
      <c r="Y146" s="26" t="s">
        <v>645</v>
      </c>
      <c r="Z146" s="26" t="s">
        <v>645</v>
      </c>
      <c r="AA146" s="26" t="s">
        <v>645</v>
      </c>
      <c r="AB146" s="26" t="s">
        <v>645</v>
      </c>
      <c r="AC146" s="26" t="s">
        <v>645</v>
      </c>
      <c r="AD146" s="35" t="str">
        <f>VLOOKUP(E:E,'附件5-1'!D:P,8,FALSE)</f>
        <v>西让村股份经济合作社</v>
      </c>
      <c r="AE146" s="35"/>
      <c r="AF146" s="180"/>
      <c r="AG146" s="177">
        <f t="shared" si="18"/>
        <v>2014</v>
      </c>
      <c r="AH146" s="177" t="str">
        <f t="shared" si="19"/>
        <v>540423201416026</v>
      </c>
    </row>
    <row r="147" ht="19.9" customHeight="1" spans="1:34">
      <c r="A147" s="25" t="str">
        <f>540423&amp;D147&amp;VLOOKUP(P147,{"青稞","01";"小麦","02";"饲料","03";"牦牛","04";"乳","05";"羊","06";"猪","07";"鸡","08";"蜂","09";"鱼虾","10";"藏药","11";"茶","12";"葡萄","13";"苹果","14";"猕猴桃","15";"设施农业","16";"乡村旅游","17";"商贸流通","18";"其他","19"},2,FALSE)&amp;TEXT(COUNTIF($P$5:P147,P147),"000")</f>
        <v>540423201416027</v>
      </c>
      <c r="B147" s="60" t="s">
        <v>48</v>
      </c>
      <c r="C147" s="27" t="s">
        <v>49</v>
      </c>
      <c r="D147" s="27">
        <v>2014</v>
      </c>
      <c r="E147" s="86" t="s">
        <v>532</v>
      </c>
      <c r="F147" s="28" t="s">
        <v>20</v>
      </c>
      <c r="G147" s="29" t="s">
        <v>1028</v>
      </c>
      <c r="H147" s="65" t="s">
        <v>1029</v>
      </c>
      <c r="I147" s="31">
        <f t="shared" si="16"/>
        <v>49</v>
      </c>
      <c r="J147" s="31">
        <f>VLOOKUP(E147,附件2!E:I,5,0)/10000</f>
        <v>48</v>
      </c>
      <c r="K147" s="32">
        <f>VLOOKUP(E147,附件2!E:AF,28,0)/10000</f>
        <v>1</v>
      </c>
      <c r="L147" s="31">
        <f t="shared" si="17"/>
        <v>48.0017</v>
      </c>
      <c r="M147" s="33">
        <f>VLOOKUP(E147,附件2!$E:$BE,30,0)/10000</f>
        <v>48</v>
      </c>
      <c r="N147" s="34">
        <f>VLOOKUP(E147,附件2!$E:$BE,53,0)/10000</f>
        <v>0.0017</v>
      </c>
      <c r="O147" s="26" t="s">
        <v>774</v>
      </c>
      <c r="P147" s="26" t="s">
        <v>672</v>
      </c>
      <c r="Q147" s="26" t="s">
        <v>644</v>
      </c>
      <c r="R147" s="26" t="s">
        <v>645</v>
      </c>
      <c r="S147" s="26" t="s">
        <v>645</v>
      </c>
      <c r="T147" s="26" t="s">
        <v>645</v>
      </c>
      <c r="U147" s="26" t="s">
        <v>645</v>
      </c>
      <c r="V147" s="26" t="s">
        <v>645</v>
      </c>
      <c r="W147" s="26" t="s">
        <v>645</v>
      </c>
      <c r="X147" s="26" t="s">
        <v>645</v>
      </c>
      <c r="Y147" s="26" t="s">
        <v>645</v>
      </c>
      <c r="Z147" s="26" t="s">
        <v>645</v>
      </c>
      <c r="AA147" s="26" t="s">
        <v>645</v>
      </c>
      <c r="AB147" s="26" t="s">
        <v>645</v>
      </c>
      <c r="AC147" s="26" t="s">
        <v>645</v>
      </c>
      <c r="AD147" s="35" t="str">
        <f>VLOOKUP(E:E,'附件5-1'!D:P,8,FALSE)</f>
        <v>达木乡人民政府</v>
      </c>
      <c r="AE147" s="35"/>
      <c r="AF147" s="180"/>
      <c r="AG147" s="177">
        <f t="shared" si="18"/>
        <v>2014</v>
      </c>
      <c r="AH147" s="177" t="str">
        <f t="shared" si="19"/>
        <v>540423201416027</v>
      </c>
    </row>
    <row r="148" ht="19.9" customHeight="1" spans="1:34">
      <c r="A148" s="25" t="str">
        <f>540423&amp;D148&amp;VLOOKUP(P148,{"青稞","01";"小麦","02";"饲料","03";"牦牛","04";"乳","05";"羊","06";"猪","07";"鸡","08";"蜂","09";"鱼虾","10";"藏药","11";"茶","12";"葡萄","13";"苹果","14";"猕猴桃","15";"设施农业","16";"乡村旅游","17";"商贸流通","18";"其他","19"},2,FALSE)&amp;TEXT(COUNTIF($P$5:P148,P148),"000")</f>
        <v>540423201416028</v>
      </c>
      <c r="B148" s="60" t="s">
        <v>48</v>
      </c>
      <c r="C148" s="27" t="s">
        <v>49</v>
      </c>
      <c r="D148" s="27">
        <v>2014</v>
      </c>
      <c r="E148" s="86" t="s">
        <v>533</v>
      </c>
      <c r="F148" s="28" t="s">
        <v>673</v>
      </c>
      <c r="G148" s="29" t="s">
        <v>673</v>
      </c>
      <c r="H148" s="65" t="s">
        <v>1030</v>
      </c>
      <c r="I148" s="31">
        <f t="shared" si="16"/>
        <v>71</v>
      </c>
      <c r="J148" s="31">
        <f>VLOOKUP(E148,附件2!E:I,5,0)/10000</f>
        <v>70</v>
      </c>
      <c r="K148" s="32">
        <f>VLOOKUP(E148,附件2!E:AF,28,0)/10000</f>
        <v>1</v>
      </c>
      <c r="L148" s="31">
        <f t="shared" si="17"/>
        <v>71</v>
      </c>
      <c r="M148" s="33">
        <f>VLOOKUP(E148,附件2!$E:$BE,30,0)/10000</f>
        <v>70</v>
      </c>
      <c r="N148" s="34">
        <f>VLOOKUP(E148,附件2!$E:$BE,53,0)/10000</f>
        <v>1</v>
      </c>
      <c r="O148" s="26" t="s">
        <v>774</v>
      </c>
      <c r="P148" s="26" t="s">
        <v>672</v>
      </c>
      <c r="Q148" s="26" t="s">
        <v>644</v>
      </c>
      <c r="R148" s="26" t="s">
        <v>645</v>
      </c>
      <c r="S148" s="26" t="s">
        <v>645</v>
      </c>
      <c r="T148" s="26" t="s">
        <v>645</v>
      </c>
      <c r="U148" s="26" t="s">
        <v>645</v>
      </c>
      <c r="V148" s="26" t="s">
        <v>645</v>
      </c>
      <c r="W148" s="26" t="s">
        <v>645</v>
      </c>
      <c r="X148" s="26" t="s">
        <v>645</v>
      </c>
      <c r="Y148" s="26" t="s">
        <v>645</v>
      </c>
      <c r="Z148" s="26" t="s">
        <v>645</v>
      </c>
      <c r="AA148" s="26" t="s">
        <v>645</v>
      </c>
      <c r="AB148" s="26" t="s">
        <v>645</v>
      </c>
      <c r="AC148" s="26" t="s">
        <v>645</v>
      </c>
      <c r="AD148" s="35" t="str">
        <f>VLOOKUP(E:E,'附件5-1'!D:P,8,FALSE)</f>
        <v>帮辛乡人民政府</v>
      </c>
      <c r="AE148" s="35"/>
      <c r="AF148" s="180"/>
      <c r="AG148" s="177">
        <f t="shared" si="18"/>
        <v>2014</v>
      </c>
      <c r="AH148" s="177" t="str">
        <f t="shared" si="19"/>
        <v>540423201416028</v>
      </c>
    </row>
    <row r="149" ht="19.9" customHeight="1" spans="1:34">
      <c r="A149" s="25" t="str">
        <f>540423&amp;D149&amp;VLOOKUP(P149,{"青稞","01";"小麦","02";"饲料","03";"牦牛","04";"乳","05";"羊","06";"猪","07";"鸡","08";"蜂","09";"鱼虾","10";"藏药","11";"茶","12";"葡萄","13";"苹果","14";"猕猴桃","15";"设施农业","16";"乡村旅游","17";"商贸流通","18";"其他","19"},2,FALSE)&amp;TEXT(COUNTIF($P$5:P149,P149),"000")</f>
        <v>540423201416029</v>
      </c>
      <c r="B149" s="60" t="s">
        <v>48</v>
      </c>
      <c r="C149" s="27" t="s">
        <v>49</v>
      </c>
      <c r="D149" s="27">
        <v>2014</v>
      </c>
      <c r="E149" s="86" t="s">
        <v>534</v>
      </c>
      <c r="F149" s="28" t="s">
        <v>647</v>
      </c>
      <c r="G149" s="29" t="s">
        <v>1031</v>
      </c>
      <c r="H149" s="65" t="s">
        <v>1032</v>
      </c>
      <c r="I149" s="31">
        <f t="shared" si="16"/>
        <v>63</v>
      </c>
      <c r="J149" s="31">
        <f>VLOOKUP(E149,附件2!E:I,5,0)/10000</f>
        <v>62</v>
      </c>
      <c r="K149" s="32">
        <f>VLOOKUP(E149,附件2!E:AF,28,0)/10000</f>
        <v>1</v>
      </c>
      <c r="L149" s="31">
        <f t="shared" si="17"/>
        <v>62</v>
      </c>
      <c r="M149" s="33">
        <f>VLOOKUP(E149,附件2!$E:$BE,30,0)/10000</f>
        <v>62</v>
      </c>
      <c r="N149" s="34">
        <f>VLOOKUP(E149,附件2!$E:$BE,53,0)/10000</f>
        <v>0</v>
      </c>
      <c r="O149" s="26" t="s">
        <v>774</v>
      </c>
      <c r="P149" s="26" t="s">
        <v>672</v>
      </c>
      <c r="Q149" s="26" t="s">
        <v>644</v>
      </c>
      <c r="R149" s="26" t="s">
        <v>645</v>
      </c>
      <c r="S149" s="26" t="s">
        <v>645</v>
      </c>
      <c r="T149" s="26" t="s">
        <v>645</v>
      </c>
      <c r="U149" s="26" t="s">
        <v>645</v>
      </c>
      <c r="V149" s="26" t="s">
        <v>645</v>
      </c>
      <c r="W149" s="26" t="s">
        <v>645</v>
      </c>
      <c r="X149" s="26" t="s">
        <v>645</v>
      </c>
      <c r="Y149" s="26" t="s">
        <v>645</v>
      </c>
      <c r="Z149" s="26" t="s">
        <v>645</v>
      </c>
      <c r="AA149" s="26" t="s">
        <v>645</v>
      </c>
      <c r="AB149" s="26" t="s">
        <v>645</v>
      </c>
      <c r="AC149" s="26" t="s">
        <v>645</v>
      </c>
      <c r="AD149" s="35" t="str">
        <f>VLOOKUP(E:E,'附件5-1'!D:P,8,FALSE)</f>
        <v>拉贡村股份经济合作社</v>
      </c>
      <c r="AE149" s="35"/>
      <c r="AF149" s="180"/>
      <c r="AG149" s="177">
        <f t="shared" si="18"/>
        <v>2014</v>
      </c>
      <c r="AH149" s="177" t="str">
        <f t="shared" si="19"/>
        <v>540423201416029</v>
      </c>
    </row>
    <row r="150" ht="19.9" customHeight="1" spans="1:34">
      <c r="A150" s="25" t="str">
        <f>540423&amp;D150&amp;VLOOKUP(P150,{"青稞","01";"小麦","02";"饲料","03";"牦牛","04";"乳","05";"羊","06";"猪","07";"鸡","08";"蜂","09";"鱼虾","10";"藏药","11";"茶","12";"葡萄","13";"苹果","14";"猕猴桃","15";"设施农业","16";"乡村旅游","17";"商贸流通","18";"其他","19"},2,FALSE)&amp;TEXT(COUNTIF($P$5:P150,P150),"000")</f>
        <v>540423201416030</v>
      </c>
      <c r="B150" s="60" t="s">
        <v>48</v>
      </c>
      <c r="C150" s="27" t="s">
        <v>49</v>
      </c>
      <c r="D150" s="27">
        <v>2014</v>
      </c>
      <c r="E150" s="86" t="s">
        <v>535</v>
      </c>
      <c r="F150" s="28" t="s">
        <v>701</v>
      </c>
      <c r="G150" s="29" t="s">
        <v>1033</v>
      </c>
      <c r="H150" s="65" t="s">
        <v>1034</v>
      </c>
      <c r="I150" s="31">
        <f t="shared" si="16"/>
        <v>61</v>
      </c>
      <c r="J150" s="31">
        <f>VLOOKUP(E150,附件2!E:I,5,0)/10000</f>
        <v>60</v>
      </c>
      <c r="K150" s="32">
        <f>VLOOKUP(E150,附件2!E:AF,28,0)/10000</f>
        <v>1</v>
      </c>
      <c r="L150" s="31">
        <f t="shared" si="17"/>
        <v>61</v>
      </c>
      <c r="M150" s="33">
        <f>VLOOKUP(E150,附件2!$E:$BE,30,0)/10000</f>
        <v>60</v>
      </c>
      <c r="N150" s="34">
        <f>VLOOKUP(E150,附件2!$E:$BE,53,0)/10000</f>
        <v>1</v>
      </c>
      <c r="O150" s="26" t="s">
        <v>774</v>
      </c>
      <c r="P150" s="26" t="s">
        <v>672</v>
      </c>
      <c r="Q150" s="26" t="s">
        <v>644</v>
      </c>
      <c r="R150" s="26" t="s">
        <v>645</v>
      </c>
      <c r="S150" s="26" t="s">
        <v>645</v>
      </c>
      <c r="T150" s="26" t="s">
        <v>645</v>
      </c>
      <c r="U150" s="26" t="s">
        <v>645</v>
      </c>
      <c r="V150" s="26" t="s">
        <v>645</v>
      </c>
      <c r="W150" s="26" t="s">
        <v>645</v>
      </c>
      <c r="X150" s="26" t="s">
        <v>645</v>
      </c>
      <c r="Y150" s="26" t="s">
        <v>645</v>
      </c>
      <c r="Z150" s="26" t="s">
        <v>645</v>
      </c>
      <c r="AA150" s="26" t="s">
        <v>645</v>
      </c>
      <c r="AB150" s="26" t="s">
        <v>645</v>
      </c>
      <c r="AC150" s="26" t="s">
        <v>645</v>
      </c>
      <c r="AD150" s="35" t="str">
        <f>VLOOKUP(E:E,'附件5-1'!D:P,8,FALSE)</f>
        <v>曾求村股份经济合作社</v>
      </c>
      <c r="AE150" s="35"/>
      <c r="AF150" s="180"/>
      <c r="AG150" s="177">
        <f t="shared" si="18"/>
        <v>2014</v>
      </c>
      <c r="AH150" s="177" t="str">
        <f t="shared" si="19"/>
        <v>540423201416030</v>
      </c>
    </row>
    <row r="151" ht="19.9" customHeight="1" spans="1:34">
      <c r="A151" s="25" t="str">
        <f>540423&amp;D151&amp;VLOOKUP(P151,{"青稞","01";"小麦","02";"饲料","03";"牦牛","04";"乳","05";"羊","06";"猪","07";"鸡","08";"蜂","09";"鱼虾","10";"藏药","11";"茶","12";"葡萄","13";"苹果","14";"猕猴桃","15";"设施农业","16";"乡村旅游","17";"商贸流通","18";"其他","19"},2,FALSE)&amp;TEXT(COUNTIF($P$5:P151,P151),"000")</f>
        <v>540423201416031</v>
      </c>
      <c r="B151" s="60" t="s">
        <v>48</v>
      </c>
      <c r="C151" s="27" t="s">
        <v>49</v>
      </c>
      <c r="D151" s="27">
        <v>2014</v>
      </c>
      <c r="E151" s="86" t="s">
        <v>536</v>
      </c>
      <c r="F151" s="28" t="s">
        <v>669</v>
      </c>
      <c r="G151" s="29" t="s">
        <v>721</v>
      </c>
      <c r="H151" s="65" t="s">
        <v>1035</v>
      </c>
      <c r="I151" s="31">
        <f t="shared" si="16"/>
        <v>51</v>
      </c>
      <c r="J151" s="31">
        <f>VLOOKUP(E151,附件2!E:I,5,0)/10000</f>
        <v>50</v>
      </c>
      <c r="K151" s="32">
        <f>VLOOKUP(E151,附件2!E:AF,28,0)/10000</f>
        <v>1</v>
      </c>
      <c r="L151" s="31">
        <f t="shared" si="17"/>
        <v>50</v>
      </c>
      <c r="M151" s="33">
        <f>VLOOKUP(E151,附件2!$E:$BE,30,0)/10000</f>
        <v>50</v>
      </c>
      <c r="N151" s="34">
        <f>VLOOKUP(E151,附件2!$E:$BE,53,0)/10000</f>
        <v>0</v>
      </c>
      <c r="O151" s="26" t="s">
        <v>774</v>
      </c>
      <c r="P151" s="26" t="s">
        <v>672</v>
      </c>
      <c r="Q151" s="26" t="s">
        <v>644</v>
      </c>
      <c r="R151" s="26" t="s">
        <v>645</v>
      </c>
      <c r="S151" s="26" t="s">
        <v>645</v>
      </c>
      <c r="T151" s="26" t="s">
        <v>645</v>
      </c>
      <c r="U151" s="26" t="s">
        <v>645</v>
      </c>
      <c r="V151" s="26" t="s">
        <v>645</v>
      </c>
      <c r="W151" s="26" t="s">
        <v>645</v>
      </c>
      <c r="X151" s="26" t="s">
        <v>645</v>
      </c>
      <c r="Y151" s="26" t="s">
        <v>645</v>
      </c>
      <c r="Z151" s="26" t="s">
        <v>645</v>
      </c>
      <c r="AA151" s="26" t="s">
        <v>645</v>
      </c>
      <c r="AB151" s="26" t="s">
        <v>645</v>
      </c>
      <c r="AC151" s="26" t="s">
        <v>645</v>
      </c>
      <c r="AD151" s="35" t="str">
        <f>VLOOKUP(E:E,'附件5-1'!D:P,8,FALSE)</f>
        <v>巴日村股份经济合作社</v>
      </c>
      <c r="AE151" s="35"/>
      <c r="AF151" s="180"/>
      <c r="AG151" s="177">
        <f t="shared" si="18"/>
        <v>2014</v>
      </c>
      <c r="AH151" s="177" t="str">
        <f t="shared" si="19"/>
        <v>540423201416031</v>
      </c>
    </row>
    <row r="152" ht="19.9" customHeight="1" spans="1:34">
      <c r="A152" s="25" t="str">
        <f>540423&amp;D152&amp;VLOOKUP(P152,{"青稞","01";"小麦","02";"饲料","03";"牦牛","04";"乳","05";"羊","06";"猪","07";"鸡","08";"蜂","09";"鱼虾","10";"藏药","11";"茶","12";"葡萄","13";"苹果","14";"猕猴桃","15";"设施农业","16";"乡村旅游","17";"商贸流通","18";"其他","19"},2,FALSE)&amp;TEXT(COUNTIF($P$5:P152,P152),"000")</f>
        <v>540423201416032</v>
      </c>
      <c r="B152" s="60" t="s">
        <v>48</v>
      </c>
      <c r="C152" s="27" t="s">
        <v>49</v>
      </c>
      <c r="D152" s="27">
        <v>2014</v>
      </c>
      <c r="E152" s="86" t="s">
        <v>537</v>
      </c>
      <c r="F152" s="28" t="s">
        <v>689</v>
      </c>
      <c r="G152" s="29" t="s">
        <v>690</v>
      </c>
      <c r="H152" s="65" t="s">
        <v>1036</v>
      </c>
      <c r="I152" s="31">
        <f t="shared" si="16"/>
        <v>51</v>
      </c>
      <c r="J152" s="31">
        <f>VLOOKUP(E152,附件2!E:I,5,0)/10000</f>
        <v>50</v>
      </c>
      <c r="K152" s="32">
        <f>VLOOKUP(E152,附件2!E:AF,28,0)/10000</f>
        <v>1</v>
      </c>
      <c r="L152" s="31">
        <f t="shared" si="17"/>
        <v>50</v>
      </c>
      <c r="M152" s="33">
        <f>VLOOKUP(E152,附件2!$E:$BE,30,0)/10000</f>
        <v>50</v>
      </c>
      <c r="N152" s="34">
        <f>VLOOKUP(E152,附件2!$E:$BE,53,0)/10000</f>
        <v>0</v>
      </c>
      <c r="O152" s="26" t="s">
        <v>774</v>
      </c>
      <c r="P152" s="26" t="s">
        <v>672</v>
      </c>
      <c r="Q152" s="26" t="s">
        <v>644</v>
      </c>
      <c r="R152" s="26" t="s">
        <v>645</v>
      </c>
      <c r="S152" s="26" t="s">
        <v>645</v>
      </c>
      <c r="T152" s="26" t="s">
        <v>645</v>
      </c>
      <c r="U152" s="26" t="s">
        <v>645</v>
      </c>
      <c r="V152" s="26" t="s">
        <v>645</v>
      </c>
      <c r="W152" s="26" t="s">
        <v>645</v>
      </c>
      <c r="X152" s="26" t="s">
        <v>645</v>
      </c>
      <c r="Y152" s="26" t="s">
        <v>645</v>
      </c>
      <c r="Z152" s="26" t="s">
        <v>645</v>
      </c>
      <c r="AA152" s="26" t="s">
        <v>645</v>
      </c>
      <c r="AB152" s="26" t="s">
        <v>645</v>
      </c>
      <c r="AC152" s="26" t="s">
        <v>645</v>
      </c>
      <c r="AD152" s="35" t="str">
        <f>VLOOKUP(E:E,'附件5-1'!D:P,8,FALSE)</f>
        <v>达木村股份经济合作社</v>
      </c>
      <c r="AE152" s="35"/>
      <c r="AF152" s="180"/>
      <c r="AG152" s="177">
        <f t="shared" si="18"/>
        <v>2014</v>
      </c>
      <c r="AH152" s="177" t="str">
        <f t="shared" si="19"/>
        <v>540423201416032</v>
      </c>
    </row>
    <row r="153" ht="19.9" customHeight="1" spans="1:34">
      <c r="A153" s="25" t="str">
        <f>540423&amp;D153&amp;VLOOKUP(P153,{"青稞","01";"小麦","02";"饲料","03";"牦牛","04";"乳","05";"羊","06";"猪","07";"鸡","08";"蜂","09";"鱼虾","10";"藏药","11";"茶","12";"葡萄","13";"苹果","14";"猕猴桃","15";"设施农业","16";"乡村旅游","17";"商贸流通","18";"其他","19"},2,FALSE)&amp;TEXT(COUNTIF($P$5:P153,P153),"000")</f>
        <v>540423201416033</v>
      </c>
      <c r="B153" s="60" t="s">
        <v>48</v>
      </c>
      <c r="C153" s="27" t="s">
        <v>49</v>
      </c>
      <c r="D153" s="27">
        <v>2014</v>
      </c>
      <c r="E153" s="86" t="s">
        <v>538</v>
      </c>
      <c r="F153" s="28" t="s">
        <v>647</v>
      </c>
      <c r="G153" s="29" t="s">
        <v>1037</v>
      </c>
      <c r="H153" s="65" t="s">
        <v>1038</v>
      </c>
      <c r="I153" s="31">
        <f t="shared" si="16"/>
        <v>91</v>
      </c>
      <c r="J153" s="31">
        <f>VLOOKUP(E153,附件2!E:I,5,0)/10000</f>
        <v>90</v>
      </c>
      <c r="K153" s="32">
        <f>VLOOKUP(E153,附件2!E:AF,28,0)/10000</f>
        <v>1</v>
      </c>
      <c r="L153" s="31">
        <f t="shared" si="17"/>
        <v>91</v>
      </c>
      <c r="M153" s="33">
        <f>VLOOKUP(E153,附件2!$E:$BE,30,0)/10000</f>
        <v>90</v>
      </c>
      <c r="N153" s="34">
        <f>VLOOKUP(E153,附件2!$E:$BE,53,0)/10000</f>
        <v>1</v>
      </c>
      <c r="O153" s="26" t="s">
        <v>774</v>
      </c>
      <c r="P153" s="26" t="s">
        <v>672</v>
      </c>
      <c r="Q153" s="26" t="s">
        <v>644</v>
      </c>
      <c r="R153" s="26" t="s">
        <v>645</v>
      </c>
      <c r="S153" s="26" t="s">
        <v>645</v>
      </c>
      <c r="T153" s="26" t="s">
        <v>645</v>
      </c>
      <c r="U153" s="26" t="s">
        <v>645</v>
      </c>
      <c r="V153" s="26" t="s">
        <v>645</v>
      </c>
      <c r="W153" s="26" t="s">
        <v>645</v>
      </c>
      <c r="X153" s="26" t="s">
        <v>645</v>
      </c>
      <c r="Y153" s="26" t="s">
        <v>645</v>
      </c>
      <c r="Z153" s="26" t="s">
        <v>645</v>
      </c>
      <c r="AA153" s="26" t="s">
        <v>645</v>
      </c>
      <c r="AB153" s="26" t="s">
        <v>645</v>
      </c>
      <c r="AC153" s="26" t="s">
        <v>645</v>
      </c>
      <c r="AD153" s="35" t="str">
        <f>VLOOKUP(E:E,'附件5-1'!D:P,8,FALSE)</f>
        <v>当卡村、拉贡村股份经济合作社</v>
      </c>
      <c r="AE153" s="35"/>
      <c r="AF153" s="180"/>
      <c r="AG153" s="177">
        <f t="shared" si="18"/>
        <v>2014</v>
      </c>
      <c r="AH153" s="177" t="str">
        <f t="shared" si="19"/>
        <v>540423201416033</v>
      </c>
    </row>
    <row r="154" ht="19.9" customHeight="1" spans="1:34">
      <c r="A154" s="25" t="str">
        <f>540423&amp;D154&amp;VLOOKUP(P154,{"青稞","01";"小麦","02";"饲料","03";"牦牛","04";"乳","05";"羊","06";"猪","07";"鸡","08";"蜂","09";"鱼虾","10";"藏药","11";"茶","12";"葡萄","13";"苹果","14";"猕猴桃","15";"设施农业","16";"乡村旅游","17";"商贸流通","18";"其他","19"},2,FALSE)&amp;TEXT(COUNTIF($P$5:P154,P154),"000")</f>
        <v>540423201419023</v>
      </c>
      <c r="B154" s="60" t="s">
        <v>48</v>
      </c>
      <c r="C154" s="27" t="s">
        <v>49</v>
      </c>
      <c r="D154" s="27" cm="1">
        <f t="array" ref="D154">INDEX(附件2!$D:$D,MATCH(E154,附件2!$E:$E,0))</f>
        <v>2014</v>
      </c>
      <c r="E154" s="86" t="s">
        <v>539</v>
      </c>
      <c r="F154" s="28" t="s">
        <v>689</v>
      </c>
      <c r="G154" s="29" t="s">
        <v>690</v>
      </c>
      <c r="H154" s="65" t="s">
        <v>1039</v>
      </c>
      <c r="I154" s="31">
        <f t="shared" si="16"/>
        <v>51</v>
      </c>
      <c r="J154" s="31">
        <f>VLOOKUP(E154,附件2!E:I,5,0)/10000</f>
        <v>50</v>
      </c>
      <c r="K154" s="32">
        <f>VLOOKUP(E154,附件2!E:AF,28,0)/10000</f>
        <v>1</v>
      </c>
      <c r="L154" s="31">
        <f t="shared" si="17"/>
        <v>50</v>
      </c>
      <c r="M154" s="33">
        <f>VLOOKUP(E154,附件2!$E:$BE,30,0)/10000</f>
        <v>50</v>
      </c>
      <c r="N154" s="34">
        <f>VLOOKUP(E154,附件2!$E:$BE,53,0)/10000</f>
        <v>0</v>
      </c>
      <c r="O154" s="26" t="s">
        <v>642</v>
      </c>
      <c r="P154" s="26" t="s">
        <v>643</v>
      </c>
      <c r="Q154" s="26" t="s">
        <v>644</v>
      </c>
      <c r="R154" s="26" t="s">
        <v>650</v>
      </c>
      <c r="S154" s="26" t="s">
        <v>52</v>
      </c>
      <c r="T154" s="26" t="s">
        <v>645</v>
      </c>
      <c r="U154" s="26" t="s">
        <v>645</v>
      </c>
      <c r="V154" s="26" t="s">
        <v>645</v>
      </c>
      <c r="W154" s="26" t="s">
        <v>645</v>
      </c>
      <c r="X154" s="26" t="s">
        <v>645</v>
      </c>
      <c r="Y154" s="26" t="s">
        <v>645</v>
      </c>
      <c r="Z154" s="26" t="s">
        <v>645</v>
      </c>
      <c r="AA154" s="26" t="s">
        <v>645</v>
      </c>
      <c r="AB154" s="38">
        <v>0</v>
      </c>
      <c r="AC154" s="35" t="s">
        <v>646</v>
      </c>
      <c r="AD154" s="35" t="str">
        <f>VLOOKUP(E:E,'附件5-1'!D:P,8,FALSE)</f>
        <v>达木乡人民政府</v>
      </c>
      <c r="AE154" s="35" t="s">
        <v>651</v>
      </c>
      <c r="AF154" s="180"/>
      <c r="AG154" s="177">
        <f t="shared" si="18"/>
        <v>2014</v>
      </c>
      <c r="AH154" s="177" t="str">
        <f t="shared" si="19"/>
        <v>540423201419023</v>
      </c>
    </row>
    <row r="155" ht="19.9" customHeight="1" spans="1:34">
      <c r="A155" s="25" t="str">
        <f>540423&amp;D155&amp;VLOOKUP(P155,{"青稞","01";"小麦","02";"饲料","03";"牦牛","04";"乳","05";"羊","06";"猪","07";"鸡","08";"蜂","09";"鱼虾","10";"藏药","11";"茶","12";"葡萄","13";"苹果","14";"猕猴桃","15";"设施农业","16";"乡村旅游","17";"商贸流通","18";"其他","19"},2,FALSE)&amp;TEXT(COUNTIF($P$5:P155,P155),"000")</f>
        <v>540423201419024</v>
      </c>
      <c r="B155" s="60" t="s">
        <v>48</v>
      </c>
      <c r="C155" s="27" t="s">
        <v>49</v>
      </c>
      <c r="D155" s="27" cm="1">
        <f t="array" ref="D155">INDEX(附件2!$D:$D,MATCH(E155,附件2!$E:$E,0))</f>
        <v>2014</v>
      </c>
      <c r="E155" s="86" t="s">
        <v>543</v>
      </c>
      <c r="F155" s="28" t="s">
        <v>689</v>
      </c>
      <c r="G155" s="29" t="s">
        <v>1040</v>
      </c>
      <c r="H155" s="65" t="s">
        <v>1041</v>
      </c>
      <c r="I155" s="31">
        <f t="shared" si="16"/>
        <v>90</v>
      </c>
      <c r="J155" s="31">
        <f>VLOOKUP(E155,附件2!E:I,5,0)/10000</f>
        <v>85</v>
      </c>
      <c r="K155" s="32">
        <f>VLOOKUP(E155,附件2!E:AF,28,0)/10000</f>
        <v>5</v>
      </c>
      <c r="L155" s="31">
        <f t="shared" si="17"/>
        <v>84.988</v>
      </c>
      <c r="M155" s="33">
        <f>VLOOKUP(E155,附件2!$E:$BE,30,0)/10000</f>
        <v>84.988</v>
      </c>
      <c r="N155" s="34">
        <f>VLOOKUP(E155,附件2!$E:$BE,53,0)/10000</f>
        <v>0</v>
      </c>
      <c r="O155" s="26" t="s">
        <v>642</v>
      </c>
      <c r="P155" s="26" t="s">
        <v>643</v>
      </c>
      <c r="Q155" s="26" t="s">
        <v>644</v>
      </c>
      <c r="R155" s="26" t="s">
        <v>650</v>
      </c>
      <c r="S155" s="26" t="s">
        <v>52</v>
      </c>
      <c r="T155" s="26" t="s">
        <v>645</v>
      </c>
      <c r="U155" s="26" t="s">
        <v>645</v>
      </c>
      <c r="V155" s="26" t="s">
        <v>645</v>
      </c>
      <c r="W155" s="26" t="s">
        <v>645</v>
      </c>
      <c r="X155" s="26" t="s">
        <v>645</v>
      </c>
      <c r="Y155" s="26" t="s">
        <v>645</v>
      </c>
      <c r="Z155" s="26" t="s">
        <v>645</v>
      </c>
      <c r="AA155" s="26" t="s">
        <v>645</v>
      </c>
      <c r="AB155" s="38">
        <v>0</v>
      </c>
      <c r="AC155" s="35" t="s">
        <v>646</v>
      </c>
      <c r="AD155" s="35" t="str">
        <f>VLOOKUP(E:E,'附件5-1'!D:P,8,FALSE)</f>
        <v>波东村股份经济合作社</v>
      </c>
      <c r="AE155" s="35" t="s">
        <v>651</v>
      </c>
      <c r="AF155" s="180"/>
      <c r="AG155" s="177">
        <f t="shared" si="18"/>
        <v>2014</v>
      </c>
      <c r="AH155" s="177" t="str">
        <f t="shared" si="19"/>
        <v>540423201419024</v>
      </c>
    </row>
    <row r="156" ht="19.9" customHeight="1" spans="1:34">
      <c r="A156" s="25" t="str">
        <f>540423&amp;D156&amp;VLOOKUP(P156,{"青稞","01";"小麦","02";"饲料","03";"牦牛","04";"乳","05";"羊","06";"猪","07";"鸡","08";"蜂","09";"鱼虾","10";"藏药","11";"茶","12";"葡萄","13";"苹果","14";"猕猴桃","15";"设施农业","16";"乡村旅游","17";"商贸流通","18";"其他","19"},2,FALSE)&amp;TEXT(COUNTIF($P$5:P156,P156),"000")</f>
        <v>540423201419025</v>
      </c>
      <c r="B156" s="60" t="s">
        <v>48</v>
      </c>
      <c r="C156" s="27" t="s">
        <v>49</v>
      </c>
      <c r="D156" s="27" cm="1">
        <f t="array" ref="D156">INDEX(附件2!$D:$D,MATCH(E156,附件2!$E:$E,0))</f>
        <v>2014</v>
      </c>
      <c r="E156" s="86" t="s">
        <v>544</v>
      </c>
      <c r="F156" s="28" t="s">
        <v>689</v>
      </c>
      <c r="G156" s="29" t="s">
        <v>690</v>
      </c>
      <c r="H156" s="65" t="s">
        <v>1042</v>
      </c>
      <c r="I156" s="31">
        <f t="shared" si="16"/>
        <v>450</v>
      </c>
      <c r="J156" s="31">
        <f>VLOOKUP(E156,附件2!E:I,5,0)/10000</f>
        <v>350</v>
      </c>
      <c r="K156" s="32">
        <f>VLOOKUP(E156,附件2!E:AF,28,0)/10000</f>
        <v>100</v>
      </c>
      <c r="L156" s="31">
        <f t="shared" si="17"/>
        <v>350</v>
      </c>
      <c r="M156" s="33">
        <f>VLOOKUP(E156,附件2!$E:$BE,30,0)/10000</f>
        <v>350</v>
      </c>
      <c r="N156" s="34">
        <f>VLOOKUP(E156,附件2!$E:$BE,53,0)/10000</f>
        <v>0</v>
      </c>
      <c r="O156" s="26" t="s">
        <v>642</v>
      </c>
      <c r="P156" s="26" t="s">
        <v>643</v>
      </c>
      <c r="Q156" s="26" t="s">
        <v>644</v>
      </c>
      <c r="R156" s="26" t="s">
        <v>650</v>
      </c>
      <c r="S156" s="26"/>
      <c r="T156" s="26"/>
      <c r="U156" s="35"/>
      <c r="V156" s="35"/>
      <c r="W156" s="26"/>
      <c r="X156" s="26"/>
      <c r="Y156" s="26"/>
      <c r="Z156" s="26"/>
      <c r="AA156" s="26"/>
      <c r="AB156" s="38">
        <v>0</v>
      </c>
      <c r="AC156" s="35" t="s">
        <v>646</v>
      </c>
      <c r="AD156" s="35" t="str">
        <f>VLOOKUP(E:E,'附件5-1'!D:P,8,FALSE)</f>
        <v>达木村股份经济合作社</v>
      </c>
      <c r="AE156" s="35" t="s">
        <v>692</v>
      </c>
      <c r="AF156" s="180"/>
      <c r="AG156" s="177">
        <f t="shared" si="18"/>
        <v>2014</v>
      </c>
      <c r="AH156" s="177" t="str">
        <f t="shared" si="19"/>
        <v>540423201419025</v>
      </c>
    </row>
    <row r="157" ht="19.9" customHeight="1" spans="1:34">
      <c r="A157" s="25" t="str">
        <f>540423&amp;D157&amp;VLOOKUP(P157,{"青稞","01";"小麦","02";"饲料","03";"牦牛","04";"乳","05";"羊","06";"猪","07";"鸡","08";"蜂","09";"鱼虾","10";"藏药","11";"茶","12";"葡萄","13";"苹果","14";"猕猴桃","15";"设施农业","16";"乡村旅游","17";"商贸流通","18";"其他","19"},2,FALSE)&amp;TEXT(COUNTIF($P$5:P157,P157),"000")</f>
        <v>540423201419026</v>
      </c>
      <c r="B157" s="60" t="s">
        <v>48</v>
      </c>
      <c r="C157" s="27" t="s">
        <v>49</v>
      </c>
      <c r="D157" s="27" cm="1">
        <f t="array" ref="D157">INDEX(附件2!$D:$D,MATCH(E157,附件2!$E:$E,0))</f>
        <v>2014</v>
      </c>
      <c r="E157" s="86" t="s">
        <v>545</v>
      </c>
      <c r="F157" s="28" t="s">
        <v>673</v>
      </c>
      <c r="G157" s="29" t="s">
        <v>712</v>
      </c>
      <c r="H157" s="65" t="s">
        <v>1043</v>
      </c>
      <c r="I157" s="31">
        <f t="shared" si="16"/>
        <v>215</v>
      </c>
      <c r="J157" s="31">
        <f>VLOOKUP(E157,附件2!E:I,5,0)/10000</f>
        <v>200</v>
      </c>
      <c r="K157" s="32">
        <f>VLOOKUP(E157,附件2!E:AF,28,0)/10000</f>
        <v>15</v>
      </c>
      <c r="L157" s="31">
        <f t="shared" si="17"/>
        <v>200</v>
      </c>
      <c r="M157" s="33">
        <f>VLOOKUP(E157,附件2!$E:$BE,30,0)/10000</f>
        <v>200</v>
      </c>
      <c r="N157" s="34">
        <f>VLOOKUP(E157,附件2!$E:$BE,53,0)/10000</f>
        <v>0</v>
      </c>
      <c r="O157" s="26" t="s">
        <v>642</v>
      </c>
      <c r="P157" s="26" t="s">
        <v>643</v>
      </c>
      <c r="Q157" s="26" t="s">
        <v>644</v>
      </c>
      <c r="R157" s="26" t="s">
        <v>650</v>
      </c>
      <c r="S157" s="26" t="s">
        <v>52</v>
      </c>
      <c r="T157" s="26" t="s">
        <v>645</v>
      </c>
      <c r="U157" s="26" t="s">
        <v>645</v>
      </c>
      <c r="V157" s="26" t="s">
        <v>645</v>
      </c>
      <c r="W157" s="26" t="s">
        <v>645</v>
      </c>
      <c r="X157" s="26" t="s">
        <v>645</v>
      </c>
      <c r="Y157" s="26" t="s">
        <v>645</v>
      </c>
      <c r="Z157" s="26" t="s">
        <v>645</v>
      </c>
      <c r="AA157" s="26" t="s">
        <v>645</v>
      </c>
      <c r="AB157" s="38">
        <v>0</v>
      </c>
      <c r="AC157" s="35" t="s">
        <v>646</v>
      </c>
      <c r="AD157" s="35" t="str">
        <f>VLOOKUP(E:E,'附件5-1'!D:P,8,FALSE)</f>
        <v>帮辛村股份经济合作社</v>
      </c>
      <c r="AE157" s="35" t="s">
        <v>651</v>
      </c>
      <c r="AF157" s="180"/>
      <c r="AG157" s="177">
        <f t="shared" si="18"/>
        <v>2014</v>
      </c>
      <c r="AH157" s="177" t="str">
        <f t="shared" si="19"/>
        <v>540423201419026</v>
      </c>
    </row>
    <row r="158" ht="19.9" customHeight="1" spans="1:34">
      <c r="A158" s="25" t="str">
        <f>540423&amp;D158&amp;VLOOKUP(P158,{"青稞","01";"小麦","02";"饲料","03";"牦牛","04";"乳","05";"羊","06";"猪","07";"鸡","08";"蜂","09";"鱼虾","10";"藏药","11";"茶","12";"葡萄","13";"苹果","14";"猕猴桃","15";"设施农业","16";"乡村旅游","17";"商贸流通","18";"其他","19"},2,FALSE)&amp;TEXT(COUNTIF($P$5:P158,P158),"000")</f>
        <v>540423201516034</v>
      </c>
      <c r="B158" s="60" t="s">
        <v>48</v>
      </c>
      <c r="C158" s="27" t="s">
        <v>49</v>
      </c>
      <c r="D158" s="27">
        <v>2015</v>
      </c>
      <c r="E158" s="86" t="s">
        <v>546</v>
      </c>
      <c r="F158" s="28" t="s">
        <v>669</v>
      </c>
      <c r="G158" s="29" t="s">
        <v>738</v>
      </c>
      <c r="H158" s="65" t="s">
        <v>1044</v>
      </c>
      <c r="I158" s="31">
        <f t="shared" si="16"/>
        <v>51</v>
      </c>
      <c r="J158" s="31">
        <f>VLOOKUP(E158,附件2!E:I,5,0)/10000</f>
        <v>50</v>
      </c>
      <c r="K158" s="32">
        <f>VLOOKUP(E158,附件2!E:AF,28,0)/10000</f>
        <v>1</v>
      </c>
      <c r="L158" s="31">
        <f t="shared" si="17"/>
        <v>50</v>
      </c>
      <c r="M158" s="33">
        <f>VLOOKUP(E158,附件2!$E:$BE,30,0)/10000</f>
        <v>50</v>
      </c>
      <c r="N158" s="34">
        <f>VLOOKUP(E158,附件2!$E:$BE,53,0)/10000</f>
        <v>0</v>
      </c>
      <c r="O158" s="26" t="s">
        <v>774</v>
      </c>
      <c r="P158" s="26" t="s">
        <v>672</v>
      </c>
      <c r="Q158" s="26" t="s">
        <v>644</v>
      </c>
      <c r="R158" s="26" t="s">
        <v>645</v>
      </c>
      <c r="S158" s="26" t="s">
        <v>645</v>
      </c>
      <c r="T158" s="26" t="s">
        <v>645</v>
      </c>
      <c r="U158" s="26" t="s">
        <v>645</v>
      </c>
      <c r="V158" s="26" t="s">
        <v>645</v>
      </c>
      <c r="W158" s="26" t="s">
        <v>645</v>
      </c>
      <c r="X158" s="26" t="s">
        <v>645</v>
      </c>
      <c r="Y158" s="26" t="s">
        <v>645</v>
      </c>
      <c r="Z158" s="26" t="s">
        <v>645</v>
      </c>
      <c r="AA158" s="26" t="s">
        <v>645</v>
      </c>
      <c r="AB158" s="26" t="s">
        <v>645</v>
      </c>
      <c r="AC158" s="26" t="s">
        <v>645</v>
      </c>
      <c r="AD158" s="35" t="str">
        <f>VLOOKUP(E:E,'附件5-1'!D:P,8,FALSE)</f>
        <v>亚东村股份经济合作社</v>
      </c>
      <c r="AE158" s="35"/>
      <c r="AF158" s="180"/>
      <c r="AG158" s="177">
        <f t="shared" si="18"/>
        <v>2015</v>
      </c>
      <c r="AH158" s="177" t="str">
        <f t="shared" si="19"/>
        <v>540423201516034</v>
      </c>
    </row>
    <row r="159" ht="19.9" customHeight="1" spans="1:34">
      <c r="A159" s="25" t="str">
        <f>540423&amp;D159&amp;VLOOKUP(P159,{"青稞","01";"小麦","02";"饲料","03";"牦牛","04";"乳","05";"羊","06";"猪","07";"鸡","08";"蜂","09";"鱼虾","10";"藏药","11";"茶","12";"葡萄","13";"苹果","14";"猕猴桃","15";"设施农业","16";"乡村旅游","17";"商贸流通","18";"其他","19"},2,FALSE)&amp;TEXT(COUNTIF($P$5:P159,P159),"000")</f>
        <v>540423201516035</v>
      </c>
      <c r="B159" s="60" t="s">
        <v>48</v>
      </c>
      <c r="C159" s="27" t="s">
        <v>49</v>
      </c>
      <c r="D159" s="27">
        <v>2015</v>
      </c>
      <c r="E159" s="86" t="s">
        <v>548</v>
      </c>
      <c r="F159" s="28" t="s">
        <v>647</v>
      </c>
      <c r="G159" s="29" t="s">
        <v>648</v>
      </c>
      <c r="H159" s="65" t="s">
        <v>1045</v>
      </c>
      <c r="I159" s="31">
        <f t="shared" si="16"/>
        <v>71</v>
      </c>
      <c r="J159" s="31">
        <f>VLOOKUP(E159,附件2!E:I,5,0)/10000</f>
        <v>70</v>
      </c>
      <c r="K159" s="32">
        <f>VLOOKUP(E159,附件2!E:AF,28,0)/10000</f>
        <v>1</v>
      </c>
      <c r="L159" s="31">
        <f t="shared" si="17"/>
        <v>71</v>
      </c>
      <c r="M159" s="33">
        <f>VLOOKUP(E159,附件2!$E:$BE,30,0)/10000</f>
        <v>70</v>
      </c>
      <c r="N159" s="34">
        <f>VLOOKUP(E159,附件2!$E:$BE,53,0)/10000</f>
        <v>1</v>
      </c>
      <c r="O159" s="26" t="s">
        <v>774</v>
      </c>
      <c r="P159" s="26" t="s">
        <v>672</v>
      </c>
      <c r="Q159" s="26" t="s">
        <v>644</v>
      </c>
      <c r="R159" s="26" t="s">
        <v>645</v>
      </c>
      <c r="S159" s="26" t="s">
        <v>645</v>
      </c>
      <c r="T159" s="26" t="s">
        <v>645</v>
      </c>
      <c r="U159" s="26" t="s">
        <v>645</v>
      </c>
      <c r="V159" s="26" t="s">
        <v>645</v>
      </c>
      <c r="W159" s="26" t="s">
        <v>645</v>
      </c>
      <c r="X159" s="26" t="s">
        <v>645</v>
      </c>
      <c r="Y159" s="26" t="s">
        <v>645</v>
      </c>
      <c r="Z159" s="26" t="s">
        <v>645</v>
      </c>
      <c r="AA159" s="26" t="s">
        <v>645</v>
      </c>
      <c r="AB159" s="26" t="s">
        <v>645</v>
      </c>
      <c r="AC159" s="26" t="s">
        <v>645</v>
      </c>
      <c r="AD159" s="35" t="str">
        <f>VLOOKUP(E:E,'附件5-1'!D:P,8,FALSE)</f>
        <v>加热萨村股份经济合作社</v>
      </c>
      <c r="AE159" s="35"/>
      <c r="AF159" s="180"/>
      <c r="AG159" s="177">
        <f t="shared" si="18"/>
        <v>2015</v>
      </c>
      <c r="AH159" s="177" t="str">
        <f t="shared" si="19"/>
        <v>540423201516035</v>
      </c>
    </row>
    <row r="160" ht="19.9" customHeight="1" spans="1:34">
      <c r="A160" s="25" t="str">
        <f>540423&amp;D160&amp;VLOOKUP(P160,{"青稞","01";"小麦","02";"饲料","03";"牦牛","04";"乳","05";"羊","06";"猪","07";"鸡","08";"蜂","09";"鱼虾","10";"藏药","11";"茶","12";"葡萄","13";"苹果","14";"猕猴桃","15";"设施农业","16";"乡村旅游","17";"商贸流通","18";"其他","19"},2,FALSE)&amp;TEXT(COUNTIF($P$5:P160,P160),"000")</f>
        <v>540423201516036</v>
      </c>
      <c r="B160" s="60" t="s">
        <v>48</v>
      </c>
      <c r="C160" s="27" t="s">
        <v>49</v>
      </c>
      <c r="D160" s="27">
        <v>2015</v>
      </c>
      <c r="E160" s="86" t="s">
        <v>549</v>
      </c>
      <c r="F160" s="28" t="s">
        <v>647</v>
      </c>
      <c r="G160" s="29" t="s">
        <v>1046</v>
      </c>
      <c r="H160" s="65" t="s">
        <v>1047</v>
      </c>
      <c r="I160" s="31">
        <f t="shared" si="16"/>
        <v>33</v>
      </c>
      <c r="J160" s="31">
        <f>VLOOKUP(E160,附件2!E:I,5,0)/10000</f>
        <v>30</v>
      </c>
      <c r="K160" s="32">
        <f>VLOOKUP(E160,附件2!E:AF,28,0)/10000</f>
        <v>3</v>
      </c>
      <c r="L160" s="31">
        <f t="shared" si="17"/>
        <v>33</v>
      </c>
      <c r="M160" s="33">
        <f>VLOOKUP(E160,附件2!$E:$BE,30,0)/10000</f>
        <v>30</v>
      </c>
      <c r="N160" s="34">
        <f>VLOOKUP(E160,附件2!$E:$BE,53,0)/10000</f>
        <v>3</v>
      </c>
      <c r="O160" s="26" t="s">
        <v>774</v>
      </c>
      <c r="P160" s="26" t="s">
        <v>672</v>
      </c>
      <c r="Q160" s="26" t="s">
        <v>644</v>
      </c>
      <c r="R160" s="26" t="s">
        <v>645</v>
      </c>
      <c r="S160" s="26" t="s">
        <v>645</v>
      </c>
      <c r="T160" s="26" t="s">
        <v>645</v>
      </c>
      <c r="U160" s="26" t="s">
        <v>645</v>
      </c>
      <c r="V160" s="26" t="s">
        <v>645</v>
      </c>
      <c r="W160" s="26" t="s">
        <v>645</v>
      </c>
      <c r="X160" s="26" t="s">
        <v>645</v>
      </c>
      <c r="Y160" s="26" t="s">
        <v>645</v>
      </c>
      <c r="Z160" s="26" t="s">
        <v>645</v>
      </c>
      <c r="AA160" s="26" t="s">
        <v>645</v>
      </c>
      <c r="AB160" s="26" t="s">
        <v>645</v>
      </c>
      <c r="AC160" s="26" t="s">
        <v>645</v>
      </c>
      <c r="AD160" s="35" t="str">
        <f>VLOOKUP(E:E,'附件5-1'!D:P,8,FALSE)</f>
        <v>当卡村股份经济合作社</v>
      </c>
      <c r="AE160" s="35"/>
      <c r="AF160" s="180"/>
      <c r="AG160" s="177">
        <f t="shared" si="18"/>
        <v>2015</v>
      </c>
      <c r="AH160" s="177" t="str">
        <f t="shared" si="19"/>
        <v>540423201516036</v>
      </c>
    </row>
    <row r="161" ht="19.9" customHeight="1" spans="1:34">
      <c r="A161" s="25" t="str">
        <f>540423&amp;D161&amp;VLOOKUP(P161,{"青稞","01";"小麦","02";"饲料","03";"牦牛","04";"乳","05";"羊","06";"猪","07";"鸡","08";"蜂","09";"鱼虾","10";"藏药","11";"茶","12";"葡萄","13";"苹果","14";"猕猴桃","15";"设施农业","16";"乡村旅游","17";"商贸流通","18";"其他","19"},2,FALSE)&amp;TEXT(COUNTIF($P$5:P161,P161),"000")</f>
        <v>540423201516037</v>
      </c>
      <c r="B161" s="60" t="s">
        <v>48</v>
      </c>
      <c r="C161" s="27" t="s">
        <v>49</v>
      </c>
      <c r="D161" s="27" cm="1">
        <f t="array" ref="D161">INDEX(附件2!$D:$D,MATCH(E161,附件2!$E:$E,0))</f>
        <v>2015</v>
      </c>
      <c r="E161" s="86" t="s">
        <v>551</v>
      </c>
      <c r="F161" s="28" t="s">
        <v>673</v>
      </c>
      <c r="G161" s="29" t="s">
        <v>712</v>
      </c>
      <c r="H161" s="65" t="s">
        <v>1048</v>
      </c>
      <c r="I161" s="31">
        <f t="shared" si="16"/>
        <v>53</v>
      </c>
      <c r="J161" s="31">
        <f>VLOOKUP(E161,附件2!E:I,5,0)/10000</f>
        <v>50</v>
      </c>
      <c r="K161" s="32">
        <f>VLOOKUP(E161,附件2!E:AF,28,0)/10000</f>
        <v>3</v>
      </c>
      <c r="L161" s="31">
        <f t="shared" si="17"/>
        <v>50</v>
      </c>
      <c r="M161" s="33">
        <f>VLOOKUP(E161,附件2!$E:$BE,30,0)/10000</f>
        <v>50</v>
      </c>
      <c r="N161" s="34">
        <f>VLOOKUP(E161,附件2!$E:$BE,53,0)/10000</f>
        <v>0</v>
      </c>
      <c r="O161" s="26" t="s">
        <v>642</v>
      </c>
      <c r="P161" s="26" t="s">
        <v>672</v>
      </c>
      <c r="Q161" s="26" t="s">
        <v>644</v>
      </c>
      <c r="R161" s="26" t="s">
        <v>650</v>
      </c>
      <c r="S161" s="26" t="s">
        <v>52</v>
      </c>
      <c r="T161" s="26" t="s">
        <v>645</v>
      </c>
      <c r="U161" s="26" t="s">
        <v>645</v>
      </c>
      <c r="V161" s="26" t="s">
        <v>645</v>
      </c>
      <c r="W161" s="26" t="s">
        <v>645</v>
      </c>
      <c r="X161" s="26" t="s">
        <v>645</v>
      </c>
      <c r="Y161" s="26" t="s">
        <v>645</v>
      </c>
      <c r="Z161" s="26" t="s">
        <v>645</v>
      </c>
      <c r="AA161" s="26" t="s">
        <v>645</v>
      </c>
      <c r="AB161" s="38">
        <v>0</v>
      </c>
      <c r="AC161" s="35" t="s">
        <v>646</v>
      </c>
      <c r="AD161" s="35" t="str">
        <f>VLOOKUP(E:E,'附件5-1'!D:P,8,FALSE)</f>
        <v>帮辛村股份经济合作社</v>
      </c>
      <c r="AE161" s="35" t="s">
        <v>651</v>
      </c>
      <c r="AF161" s="180"/>
      <c r="AG161" s="177">
        <f t="shared" si="18"/>
        <v>2015</v>
      </c>
      <c r="AH161" s="177" t="str">
        <f t="shared" si="19"/>
        <v>540423201516037</v>
      </c>
    </row>
    <row r="162" ht="19.9" customHeight="1" spans="1:34">
      <c r="A162" s="25" t="str">
        <f>540423&amp;D162&amp;VLOOKUP(P162,{"青稞","01";"小麦","02";"饲料","03";"牦牛","04";"乳","05";"羊","06";"猪","07";"鸡","08";"蜂","09";"鱼虾","10";"藏药","11";"茶","12";"葡萄","13";"苹果","14";"猕猴桃","15";"设施农业","16";"乡村旅游","17";"商贸流通","18";"其他","19"},2,FALSE)&amp;TEXT(COUNTIF($P$5:P162,P162),"000")</f>
        <v>540423201519027</v>
      </c>
      <c r="B162" s="60" t="s">
        <v>48</v>
      </c>
      <c r="C162" s="27" t="s">
        <v>49</v>
      </c>
      <c r="D162" s="27" cm="1">
        <f t="array" ref="D162">INDEX(附件2!$D:$D,MATCH(E162,附件2!$E:$E,0))</f>
        <v>2015</v>
      </c>
      <c r="E162" s="86" t="s">
        <v>554</v>
      </c>
      <c r="F162" s="28" t="s">
        <v>689</v>
      </c>
      <c r="G162" s="29" t="s">
        <v>758</v>
      </c>
      <c r="H162" s="65" t="s">
        <v>1049</v>
      </c>
      <c r="I162" s="31">
        <f t="shared" si="16"/>
        <v>36</v>
      </c>
      <c r="J162" s="31">
        <f>VLOOKUP(E162,附件2!E:I,5,0)/10000</f>
        <v>35</v>
      </c>
      <c r="K162" s="32">
        <f>VLOOKUP(E162,附件2!E:AF,28,0)/10000</f>
        <v>1</v>
      </c>
      <c r="L162" s="31">
        <f t="shared" si="17"/>
        <v>35</v>
      </c>
      <c r="M162" s="33">
        <f>VLOOKUP(E162,附件2!$E:$BE,30,0)/10000</f>
        <v>35</v>
      </c>
      <c r="N162" s="34">
        <f>VLOOKUP(E162,附件2!$E:$BE,53,0)/10000</f>
        <v>0</v>
      </c>
      <c r="O162" s="26" t="s">
        <v>642</v>
      </c>
      <c r="P162" s="26" t="s">
        <v>643</v>
      </c>
      <c r="Q162" s="26" t="s">
        <v>644</v>
      </c>
      <c r="R162" s="26" t="s">
        <v>650</v>
      </c>
      <c r="S162" s="26" t="s">
        <v>52</v>
      </c>
      <c r="T162" s="26" t="s">
        <v>645</v>
      </c>
      <c r="U162" s="26" t="s">
        <v>645</v>
      </c>
      <c r="V162" s="26" t="s">
        <v>645</v>
      </c>
      <c r="W162" s="26" t="s">
        <v>645</v>
      </c>
      <c r="X162" s="26" t="s">
        <v>645</v>
      </c>
      <c r="Y162" s="26" t="s">
        <v>645</v>
      </c>
      <c r="Z162" s="26" t="s">
        <v>645</v>
      </c>
      <c r="AA162" s="26" t="s">
        <v>645</v>
      </c>
      <c r="AB162" s="38">
        <v>0</v>
      </c>
      <c r="AC162" s="35" t="s">
        <v>646</v>
      </c>
      <c r="AD162" s="35" t="str">
        <f>VLOOKUP(E:E,'附件5-1'!D:P,8,FALSE)</f>
        <v>甘登村股份经济合作社</v>
      </c>
      <c r="AE162" s="35" t="s">
        <v>651</v>
      </c>
      <c r="AF162" s="180"/>
      <c r="AG162" s="177">
        <f t="shared" si="18"/>
        <v>2015</v>
      </c>
      <c r="AH162" s="177" t="str">
        <f t="shared" si="19"/>
        <v>540423201519027</v>
      </c>
    </row>
    <row r="163" ht="19.9" customHeight="1" spans="1:34">
      <c r="A163" s="25" t="str">
        <f>540423&amp;D163&amp;VLOOKUP(P163,{"青稞","01";"小麦","02";"饲料","03";"牦牛","04";"乳","05";"羊","06";"猪","07";"鸡","08";"蜂","09";"鱼虾","10";"藏药","11";"茶","12";"葡萄","13";"苹果","14";"猕猴桃","15";"设施农业","16";"乡村旅游","17";"商贸流通","18";"其他","19"},2,FALSE)&amp;TEXT(COUNTIF($P$5:P163,P163),"000")</f>
        <v>540423201519028</v>
      </c>
      <c r="B163" s="60" t="s">
        <v>48</v>
      </c>
      <c r="C163" s="27" t="s">
        <v>49</v>
      </c>
      <c r="D163" s="27" cm="1">
        <f t="array" ref="D163">INDEX(附件2!$D:$D,MATCH(E163,附件2!$E:$E,0))</f>
        <v>2015</v>
      </c>
      <c r="E163" s="86" t="s">
        <v>555</v>
      </c>
      <c r="F163" s="28" t="s">
        <v>1050</v>
      </c>
      <c r="G163" s="29" t="s">
        <v>850</v>
      </c>
      <c r="H163" s="65" t="s">
        <v>1051</v>
      </c>
      <c r="I163" s="31">
        <f t="shared" si="16"/>
        <v>26</v>
      </c>
      <c r="J163" s="31">
        <f>VLOOKUP(E163,附件2!E:I,5,0)/10000</f>
        <v>25</v>
      </c>
      <c r="K163" s="32">
        <f>VLOOKUP(E163,附件2!E:AF,28,0)/10000</f>
        <v>1</v>
      </c>
      <c r="L163" s="31">
        <f t="shared" si="17"/>
        <v>25</v>
      </c>
      <c r="M163" s="33">
        <f>VLOOKUP(E163,附件2!$E:$BE,30,0)/10000</f>
        <v>25</v>
      </c>
      <c r="N163" s="34">
        <f>VLOOKUP(E163,附件2!$E:$BE,53,0)/10000</f>
        <v>0</v>
      </c>
      <c r="O163" s="26" t="s">
        <v>642</v>
      </c>
      <c r="P163" s="26" t="s">
        <v>643</v>
      </c>
      <c r="Q163" s="26" t="s">
        <v>644</v>
      </c>
      <c r="R163" s="26" t="s">
        <v>650</v>
      </c>
      <c r="S163" s="26" t="s">
        <v>52</v>
      </c>
      <c r="T163" s="26" t="s">
        <v>645</v>
      </c>
      <c r="U163" s="26" t="s">
        <v>645</v>
      </c>
      <c r="V163" s="26" t="s">
        <v>645</v>
      </c>
      <c r="W163" s="26" t="s">
        <v>645</v>
      </c>
      <c r="X163" s="26" t="s">
        <v>645</v>
      </c>
      <c r="Y163" s="26" t="s">
        <v>645</v>
      </c>
      <c r="Z163" s="26" t="s">
        <v>645</v>
      </c>
      <c r="AA163" s="26" t="s">
        <v>645</v>
      </c>
      <c r="AB163" s="38">
        <v>0</v>
      </c>
      <c r="AC163" s="35" t="s">
        <v>646</v>
      </c>
      <c r="AD163" s="35" t="str">
        <f>VLOOKUP(E:E,'附件5-1'!D:P,8,FALSE)</f>
        <v>多龙岗村股份经济合作社</v>
      </c>
      <c r="AE163" s="35" t="s">
        <v>651</v>
      </c>
      <c r="AF163" s="180"/>
      <c r="AG163" s="177">
        <f t="shared" si="18"/>
        <v>2015</v>
      </c>
      <c r="AH163" s="177" t="str">
        <f t="shared" si="19"/>
        <v>540423201519028</v>
      </c>
    </row>
    <row r="164" ht="19.9" customHeight="1" spans="1:34">
      <c r="A164" s="25" t="str">
        <f>540423&amp;D164&amp;VLOOKUP(P164,{"青稞","01";"小麦","02";"饲料","03";"牦牛","04";"乳","05";"羊","06";"猪","07";"鸡","08";"蜂","09";"鱼虾","10";"藏药","11";"茶","12";"葡萄","13";"苹果","14";"猕猴桃","15";"设施农业","16";"乡村旅游","17";"商贸流通","18";"其他","19"},2,FALSE)&amp;TEXT(COUNTIF($P$5:P164,P164),"000")</f>
        <v>540423201516038</v>
      </c>
      <c r="B164" s="60" t="s">
        <v>48</v>
      </c>
      <c r="C164" s="27" t="s">
        <v>49</v>
      </c>
      <c r="D164" s="27">
        <v>2015</v>
      </c>
      <c r="E164" s="86" t="s">
        <v>556</v>
      </c>
      <c r="F164" s="28" t="s">
        <v>689</v>
      </c>
      <c r="G164" s="29" t="s">
        <v>758</v>
      </c>
      <c r="H164" s="65" t="s">
        <v>1052</v>
      </c>
      <c r="I164" s="31">
        <f t="shared" si="16"/>
        <v>57</v>
      </c>
      <c r="J164" s="31">
        <f>VLOOKUP(E164,附件2!E:I,5,0)/10000</f>
        <v>55</v>
      </c>
      <c r="K164" s="32">
        <f>VLOOKUP(E164,附件2!E:AF,28,0)/10000</f>
        <v>2</v>
      </c>
      <c r="L164" s="31">
        <f t="shared" si="17"/>
        <v>55</v>
      </c>
      <c r="M164" s="33">
        <f>VLOOKUP(E164,附件2!$E:$BE,30,0)/10000</f>
        <v>55</v>
      </c>
      <c r="N164" s="34">
        <f>VLOOKUP(E164,附件2!$E:$BE,53,0)/10000</f>
        <v>0</v>
      </c>
      <c r="O164" s="26" t="s">
        <v>774</v>
      </c>
      <c r="P164" s="26" t="s">
        <v>672</v>
      </c>
      <c r="Q164" s="26" t="s">
        <v>644</v>
      </c>
      <c r="R164" s="26" t="s">
        <v>645</v>
      </c>
      <c r="S164" s="26" t="s">
        <v>645</v>
      </c>
      <c r="T164" s="26" t="s">
        <v>645</v>
      </c>
      <c r="U164" s="26" t="s">
        <v>645</v>
      </c>
      <c r="V164" s="26" t="s">
        <v>645</v>
      </c>
      <c r="W164" s="26" t="s">
        <v>645</v>
      </c>
      <c r="X164" s="26" t="s">
        <v>645</v>
      </c>
      <c r="Y164" s="26" t="s">
        <v>645</v>
      </c>
      <c r="Z164" s="26" t="s">
        <v>645</v>
      </c>
      <c r="AA164" s="26" t="s">
        <v>645</v>
      </c>
      <c r="AB164" s="26" t="s">
        <v>645</v>
      </c>
      <c r="AC164" s="26" t="s">
        <v>645</v>
      </c>
      <c r="AD164" s="35" t="str">
        <f>VLOOKUP(E:E,'附件5-1'!D:P,8,FALSE)</f>
        <v>甘登村股份经济合作社</v>
      </c>
      <c r="AE164" s="35"/>
      <c r="AF164" s="180"/>
      <c r="AG164" s="177">
        <f t="shared" si="18"/>
        <v>2015</v>
      </c>
      <c r="AH164" s="177" t="str">
        <f t="shared" si="19"/>
        <v>540423201516038</v>
      </c>
    </row>
    <row r="165" ht="19.9" customHeight="1" spans="1:34">
      <c r="A165" s="25" t="str">
        <f>540423&amp;D165&amp;VLOOKUP(P165,{"青稞","01";"小麦","02";"饲料","03";"牦牛","04";"乳","05";"羊","06";"猪","07";"鸡","08";"蜂","09";"鱼虾","10";"藏药","11";"茶","12";"葡萄","13";"苹果","14";"猕猴桃","15";"设施农业","16";"乡村旅游","17";"商贸流通","18";"其他","19"},2,FALSE)&amp;TEXT(COUNTIF($P$5:P165,P165),"000")</f>
        <v>540423201516039</v>
      </c>
      <c r="B165" s="60" t="s">
        <v>48</v>
      </c>
      <c r="C165" s="27" t="s">
        <v>49</v>
      </c>
      <c r="D165" s="27">
        <v>2015</v>
      </c>
      <c r="E165" s="86" t="s">
        <v>557</v>
      </c>
      <c r="F165" s="28" t="s">
        <v>662</v>
      </c>
      <c r="G165" s="29" t="s">
        <v>868</v>
      </c>
      <c r="H165" s="65" t="s">
        <v>1053</v>
      </c>
      <c r="I165" s="31">
        <f t="shared" ref="I165:I192" si="20">J165+K165</f>
        <v>47</v>
      </c>
      <c r="J165" s="31">
        <f>VLOOKUP(E165,附件2!E:I,5,0)/10000</f>
        <v>45</v>
      </c>
      <c r="K165" s="32">
        <f>VLOOKUP(E165,附件2!E:AF,28,0)/10000</f>
        <v>2</v>
      </c>
      <c r="L165" s="31">
        <f t="shared" ref="L165:L192" si="21">M165+N165</f>
        <v>45</v>
      </c>
      <c r="M165" s="33">
        <f>VLOOKUP(E165,附件2!$E:$BE,30,0)/10000</f>
        <v>45</v>
      </c>
      <c r="N165" s="34">
        <f>VLOOKUP(E165,附件2!$E:$BE,53,0)/10000</f>
        <v>0</v>
      </c>
      <c r="O165" s="26" t="s">
        <v>774</v>
      </c>
      <c r="P165" s="26" t="s">
        <v>672</v>
      </c>
      <c r="Q165" s="26" t="s">
        <v>644</v>
      </c>
      <c r="R165" s="26" t="s">
        <v>645</v>
      </c>
      <c r="S165" s="26" t="s">
        <v>645</v>
      </c>
      <c r="T165" s="26" t="s">
        <v>645</v>
      </c>
      <c r="U165" s="26" t="s">
        <v>645</v>
      </c>
      <c r="V165" s="26" t="s">
        <v>645</v>
      </c>
      <c r="W165" s="26" t="s">
        <v>645</v>
      </c>
      <c r="X165" s="26" t="s">
        <v>645</v>
      </c>
      <c r="Y165" s="26" t="s">
        <v>645</v>
      </c>
      <c r="Z165" s="26" t="s">
        <v>645</v>
      </c>
      <c r="AA165" s="26" t="s">
        <v>645</v>
      </c>
      <c r="AB165" s="26" t="s">
        <v>645</v>
      </c>
      <c r="AC165" s="26" t="s">
        <v>645</v>
      </c>
      <c r="AD165" s="35" t="str">
        <f>VLOOKUP(E:E,'附件5-1'!D:P,8,FALSE)</f>
        <v>背崩村股份经济合作社</v>
      </c>
      <c r="AE165" s="35"/>
      <c r="AF165" s="180"/>
      <c r="AG165" s="177">
        <f t="shared" ref="AG165:AG192" si="22">D165</f>
        <v>2015</v>
      </c>
      <c r="AH165" s="177" t="str">
        <f t="shared" ref="AH165:AH192" si="23">A165</f>
        <v>540423201516039</v>
      </c>
    </row>
    <row r="166" ht="19.9" customHeight="1" spans="1:34">
      <c r="A166" s="25" t="str">
        <f>540423&amp;D166&amp;VLOOKUP(P166,{"青稞","01";"小麦","02";"饲料","03";"牦牛","04";"乳","05";"羊","06";"猪","07";"鸡","08";"蜂","09";"鱼虾","10";"藏药","11";"茶","12";"葡萄","13";"苹果","14";"猕猴桃","15";"设施农业","16";"乡村旅游","17";"商贸流通","18";"其他","19"},2,FALSE)&amp;TEXT(COUNTIF($P$5:P166,P166),"000")</f>
        <v>540423201519029</v>
      </c>
      <c r="B166" s="60" t="s">
        <v>48</v>
      </c>
      <c r="C166" s="27" t="s">
        <v>49</v>
      </c>
      <c r="D166" s="27">
        <v>2015</v>
      </c>
      <c r="E166" s="86" t="s">
        <v>558</v>
      </c>
      <c r="F166" s="28" t="s">
        <v>662</v>
      </c>
      <c r="G166" s="29" t="s">
        <v>776</v>
      </c>
      <c r="H166" s="65" t="s">
        <v>1054</v>
      </c>
      <c r="I166" s="31">
        <f t="shared" si="20"/>
        <v>41</v>
      </c>
      <c r="J166" s="31">
        <f>VLOOKUP(E166,附件2!E:I,5,0)/10000</f>
        <v>40</v>
      </c>
      <c r="K166" s="32">
        <f>VLOOKUP(E166,附件2!E:AF,28,0)/10000</f>
        <v>1</v>
      </c>
      <c r="L166" s="31">
        <f t="shared" si="21"/>
        <v>40</v>
      </c>
      <c r="M166" s="33">
        <f>VLOOKUP(E166,附件2!$E:$BE,30,0)/10000</f>
        <v>40</v>
      </c>
      <c r="N166" s="34">
        <f>VLOOKUP(E166,附件2!$E:$BE,53,0)/10000</f>
        <v>0</v>
      </c>
      <c r="O166" s="26" t="s">
        <v>774</v>
      </c>
      <c r="P166" s="26" t="s">
        <v>643</v>
      </c>
      <c r="Q166" s="26" t="s">
        <v>644</v>
      </c>
      <c r="R166" s="26" t="s">
        <v>645</v>
      </c>
      <c r="S166" s="26" t="s">
        <v>645</v>
      </c>
      <c r="T166" s="26" t="s">
        <v>645</v>
      </c>
      <c r="U166" s="26" t="s">
        <v>645</v>
      </c>
      <c r="V166" s="26" t="s">
        <v>645</v>
      </c>
      <c r="W166" s="26" t="s">
        <v>645</v>
      </c>
      <c r="X166" s="26" t="s">
        <v>645</v>
      </c>
      <c r="Y166" s="26" t="s">
        <v>645</v>
      </c>
      <c r="Z166" s="26" t="s">
        <v>645</v>
      </c>
      <c r="AA166" s="26" t="s">
        <v>645</v>
      </c>
      <c r="AB166" s="26" t="s">
        <v>645</v>
      </c>
      <c r="AC166" s="26" t="s">
        <v>645</v>
      </c>
      <c r="AD166" s="35" t="str">
        <f>VLOOKUP(E:E,'附件5-1'!D:P,8,FALSE)</f>
        <v>巴登村股份经济合作社</v>
      </c>
      <c r="AE166" s="35"/>
      <c r="AF166" s="180"/>
      <c r="AG166" s="177">
        <f t="shared" si="22"/>
        <v>2015</v>
      </c>
      <c r="AH166" s="177" t="str">
        <f t="shared" si="23"/>
        <v>540423201519029</v>
      </c>
    </row>
    <row r="167" ht="19.9" customHeight="1" spans="1:34">
      <c r="A167" s="25" t="str">
        <f>540423&amp;D167&amp;VLOOKUP(P167,{"青稞","01";"小麦","02";"饲料","03";"牦牛","04";"乳","05";"羊","06";"猪","07";"鸡","08";"蜂","09";"鱼虾","10";"藏药","11";"茶","12";"葡萄","13";"苹果","14";"猕猴桃","15";"设施农业","16";"乡村旅游","17";"商贸流通","18";"其他","19"},2,FALSE)&amp;TEXT(COUNTIF($P$5:P167,P167),"000")</f>
        <v>540423201516040</v>
      </c>
      <c r="B167" s="60" t="s">
        <v>48</v>
      </c>
      <c r="C167" s="27" t="s">
        <v>49</v>
      </c>
      <c r="D167" s="27">
        <v>2015</v>
      </c>
      <c r="E167" s="86" t="s">
        <v>560</v>
      </c>
      <c r="F167" s="28" t="s">
        <v>662</v>
      </c>
      <c r="G167" s="29" t="s">
        <v>776</v>
      </c>
      <c r="H167" s="65" t="s">
        <v>1055</v>
      </c>
      <c r="I167" s="31">
        <f t="shared" si="20"/>
        <v>55</v>
      </c>
      <c r="J167" s="31">
        <f>VLOOKUP(E167,附件2!E:I,5,0)/10000</f>
        <v>50</v>
      </c>
      <c r="K167" s="32">
        <f>VLOOKUP(E167,附件2!E:AF,28,0)/10000</f>
        <v>5</v>
      </c>
      <c r="L167" s="31">
        <f t="shared" si="21"/>
        <v>50</v>
      </c>
      <c r="M167" s="33">
        <f>VLOOKUP(E167,附件2!$E:$BE,30,0)/10000</f>
        <v>50</v>
      </c>
      <c r="N167" s="34">
        <f>VLOOKUP(E167,附件2!$E:$BE,53,0)/10000</f>
        <v>0</v>
      </c>
      <c r="O167" s="26" t="s">
        <v>774</v>
      </c>
      <c r="P167" s="26" t="s">
        <v>672</v>
      </c>
      <c r="Q167" s="26" t="s">
        <v>644</v>
      </c>
      <c r="R167" s="26" t="s">
        <v>645</v>
      </c>
      <c r="S167" s="26" t="s">
        <v>645</v>
      </c>
      <c r="T167" s="26" t="s">
        <v>645</v>
      </c>
      <c r="U167" s="26" t="s">
        <v>645</v>
      </c>
      <c r="V167" s="26" t="s">
        <v>645</v>
      </c>
      <c r="W167" s="26" t="s">
        <v>645</v>
      </c>
      <c r="X167" s="26" t="s">
        <v>645</v>
      </c>
      <c r="Y167" s="26" t="s">
        <v>645</v>
      </c>
      <c r="Z167" s="26" t="s">
        <v>645</v>
      </c>
      <c r="AA167" s="26" t="s">
        <v>645</v>
      </c>
      <c r="AB167" s="26" t="s">
        <v>645</v>
      </c>
      <c r="AC167" s="26" t="s">
        <v>645</v>
      </c>
      <c r="AD167" s="35" t="str">
        <f>VLOOKUP(E:E,'附件5-1'!D:P,8,FALSE)</f>
        <v>巴登村股份经济合作社</v>
      </c>
      <c r="AE167" s="35"/>
      <c r="AF167" s="180"/>
      <c r="AG167" s="177">
        <f t="shared" si="22"/>
        <v>2015</v>
      </c>
      <c r="AH167" s="177" t="str">
        <f t="shared" si="23"/>
        <v>540423201516040</v>
      </c>
    </row>
    <row r="168" ht="19.9" customHeight="1" spans="1:34">
      <c r="A168" s="25" t="str">
        <f>540423&amp;D168&amp;VLOOKUP(P168,{"青稞","01";"小麦","02";"饲料","03";"牦牛","04";"乳","05";"羊","06";"猪","07";"鸡","08";"蜂","09";"鱼虾","10";"藏药","11";"茶","12";"葡萄","13";"苹果","14";"猕猴桃","15";"设施农业","16";"乡村旅游","17";"商贸流通","18";"其他","19"},2,FALSE)&amp;TEXT(COUNTIF($P$5:P168,P168),"000")</f>
        <v>540423201516041</v>
      </c>
      <c r="B168" s="60" t="s">
        <v>48</v>
      </c>
      <c r="C168" s="27" t="s">
        <v>49</v>
      </c>
      <c r="D168" s="27">
        <v>2015</v>
      </c>
      <c r="E168" s="86" t="s">
        <v>561</v>
      </c>
      <c r="F168" s="28" t="s">
        <v>701</v>
      </c>
      <c r="G168" s="29" t="s">
        <v>702</v>
      </c>
      <c r="H168" s="65" t="s">
        <v>1056</v>
      </c>
      <c r="I168" s="31">
        <f t="shared" si="20"/>
        <v>21</v>
      </c>
      <c r="J168" s="31">
        <f>VLOOKUP(E168,附件2!E:I,5,0)/10000</f>
        <v>20</v>
      </c>
      <c r="K168" s="32">
        <f>VLOOKUP(E168,附件2!E:AF,28,0)/10000</f>
        <v>1</v>
      </c>
      <c r="L168" s="31">
        <f t="shared" si="21"/>
        <v>20</v>
      </c>
      <c r="M168" s="33">
        <f>VLOOKUP(E168,附件2!$E:$BE,30,0)/10000</f>
        <v>20</v>
      </c>
      <c r="N168" s="34">
        <f>VLOOKUP(E168,附件2!$E:$BE,53,0)/10000</f>
        <v>0</v>
      </c>
      <c r="O168" s="26" t="s">
        <v>774</v>
      </c>
      <c r="P168" s="26" t="s">
        <v>672</v>
      </c>
      <c r="Q168" s="26" t="s">
        <v>644</v>
      </c>
      <c r="R168" s="26" t="s">
        <v>645</v>
      </c>
      <c r="S168" s="26" t="s">
        <v>645</v>
      </c>
      <c r="T168" s="26" t="s">
        <v>645</v>
      </c>
      <c r="U168" s="26" t="s">
        <v>645</v>
      </c>
      <c r="V168" s="26" t="s">
        <v>645</v>
      </c>
      <c r="W168" s="26" t="s">
        <v>645</v>
      </c>
      <c r="X168" s="26" t="s">
        <v>645</v>
      </c>
      <c r="Y168" s="26" t="s">
        <v>645</v>
      </c>
      <c r="Z168" s="26" t="s">
        <v>645</v>
      </c>
      <c r="AA168" s="26" t="s">
        <v>645</v>
      </c>
      <c r="AB168" s="26" t="s">
        <v>645</v>
      </c>
      <c r="AC168" s="26" t="s">
        <v>645</v>
      </c>
      <c r="AD168" s="35" t="str">
        <f>VLOOKUP(E:E,'附件5-1'!D:P,8,FALSE)</f>
        <v>格当村股份经济合作社</v>
      </c>
      <c r="AE168" s="35"/>
      <c r="AF168" s="180"/>
      <c r="AG168" s="177">
        <f t="shared" si="22"/>
        <v>2015</v>
      </c>
      <c r="AH168" s="177" t="str">
        <f t="shared" si="23"/>
        <v>540423201516041</v>
      </c>
    </row>
    <row r="169" ht="19.9" customHeight="1" spans="1:34">
      <c r="A169" s="25" t="str">
        <f>540423&amp;D169&amp;VLOOKUP(P169,{"青稞","01";"小麦","02";"饲料","03";"牦牛","04";"乳","05";"羊","06";"猪","07";"鸡","08";"蜂","09";"鱼虾","10";"藏药","11";"茶","12";"葡萄","13";"苹果","14";"猕猴桃","15";"设施农业","16";"乡村旅游","17";"商贸流通","18";"其他","19"},2,FALSE)&amp;TEXT(COUNTIF($P$5:P169,P169),"000")</f>
        <v>540423201516042</v>
      </c>
      <c r="B169" s="60" t="s">
        <v>48</v>
      </c>
      <c r="C169" s="27" t="s">
        <v>49</v>
      </c>
      <c r="D169" s="27">
        <v>2015</v>
      </c>
      <c r="E169" s="86" t="s">
        <v>562</v>
      </c>
      <c r="F169" s="28" t="s">
        <v>701</v>
      </c>
      <c r="G169" s="29" t="s">
        <v>806</v>
      </c>
      <c r="H169" s="65" t="s">
        <v>1057</v>
      </c>
      <c r="I169" s="31">
        <f t="shared" si="20"/>
        <v>82</v>
      </c>
      <c r="J169" s="31">
        <f>VLOOKUP(E169,附件2!E:I,5,0)/10000</f>
        <v>80</v>
      </c>
      <c r="K169" s="32">
        <f>VLOOKUP(E169,附件2!E:AF,28,0)/10000</f>
        <v>2</v>
      </c>
      <c r="L169" s="31">
        <f t="shared" si="21"/>
        <v>80</v>
      </c>
      <c r="M169" s="33">
        <f>VLOOKUP(E169,附件2!$E:$BE,30,0)/10000</f>
        <v>80</v>
      </c>
      <c r="N169" s="34">
        <f>VLOOKUP(E169,附件2!$E:$BE,53,0)/10000</f>
        <v>0</v>
      </c>
      <c r="O169" s="26" t="s">
        <v>774</v>
      </c>
      <c r="P169" s="26" t="s">
        <v>672</v>
      </c>
      <c r="Q169" s="26" t="s">
        <v>644</v>
      </c>
      <c r="R169" s="26" t="s">
        <v>645</v>
      </c>
      <c r="S169" s="26" t="s">
        <v>645</v>
      </c>
      <c r="T169" s="26" t="s">
        <v>645</v>
      </c>
      <c r="U169" s="26" t="s">
        <v>645</v>
      </c>
      <c r="V169" s="26" t="s">
        <v>645</v>
      </c>
      <c r="W169" s="26" t="s">
        <v>645</v>
      </c>
      <c r="X169" s="26" t="s">
        <v>645</v>
      </c>
      <c r="Y169" s="26" t="s">
        <v>645</v>
      </c>
      <c r="Z169" s="26" t="s">
        <v>645</v>
      </c>
      <c r="AA169" s="26" t="s">
        <v>645</v>
      </c>
      <c r="AB169" s="26" t="s">
        <v>645</v>
      </c>
      <c r="AC169" s="26" t="s">
        <v>645</v>
      </c>
      <c r="AD169" s="35" t="str">
        <f>VLOOKUP(E:E,'附件5-1'!D:P,8,FALSE)</f>
        <v>布龙村股份经济合作社</v>
      </c>
      <c r="AE169" s="35"/>
      <c r="AF169" s="180"/>
      <c r="AG169" s="177">
        <f t="shared" si="22"/>
        <v>2015</v>
      </c>
      <c r="AH169" s="177" t="str">
        <f t="shared" si="23"/>
        <v>540423201516042</v>
      </c>
    </row>
    <row r="170" ht="19.9" customHeight="1" spans="1:34">
      <c r="A170" s="25" t="str">
        <f>540423&amp;D170&amp;VLOOKUP(P170,{"青稞","01";"小麦","02";"饲料","03";"牦牛","04";"乳","05";"羊","06";"猪","07";"鸡","08";"蜂","09";"鱼虾","10";"藏药","11";"茶","12";"葡萄","13";"苹果","14";"猕猴桃","15";"设施农业","16";"乡村旅游","17";"商贸流通","18";"其他","19"},2,FALSE)&amp;TEXT(COUNTIF($P$5:P170,P170),"000")</f>
        <v>540423201516043</v>
      </c>
      <c r="B170" s="60" t="s">
        <v>48</v>
      </c>
      <c r="C170" s="27" t="s">
        <v>49</v>
      </c>
      <c r="D170" s="27">
        <v>2015</v>
      </c>
      <c r="E170" s="86" t="s">
        <v>563</v>
      </c>
      <c r="F170" s="28" t="s">
        <v>701</v>
      </c>
      <c r="G170" s="29" t="s">
        <v>889</v>
      </c>
      <c r="H170" s="65" t="s">
        <v>1058</v>
      </c>
      <c r="I170" s="31">
        <f t="shared" si="20"/>
        <v>32</v>
      </c>
      <c r="J170" s="31">
        <f>VLOOKUP(E170,附件2!E:I,5,0)/10000</f>
        <v>30</v>
      </c>
      <c r="K170" s="32">
        <f>VLOOKUP(E170,附件2!E:AF,28,0)/10000</f>
        <v>2</v>
      </c>
      <c r="L170" s="31">
        <f t="shared" si="21"/>
        <v>30</v>
      </c>
      <c r="M170" s="33">
        <f>VLOOKUP(E170,附件2!$E:$BE,30,0)/10000</f>
        <v>30</v>
      </c>
      <c r="N170" s="34">
        <f>VLOOKUP(E170,附件2!$E:$BE,53,0)/10000</f>
        <v>0</v>
      </c>
      <c r="O170" s="26" t="s">
        <v>774</v>
      </c>
      <c r="P170" s="26" t="s">
        <v>672</v>
      </c>
      <c r="Q170" s="26" t="s">
        <v>644</v>
      </c>
      <c r="R170" s="26" t="s">
        <v>645</v>
      </c>
      <c r="S170" s="26" t="s">
        <v>645</v>
      </c>
      <c r="T170" s="26" t="s">
        <v>645</v>
      </c>
      <c r="U170" s="26" t="s">
        <v>645</v>
      </c>
      <c r="V170" s="26" t="s">
        <v>645</v>
      </c>
      <c r="W170" s="26" t="s">
        <v>645</v>
      </c>
      <c r="X170" s="26" t="s">
        <v>645</v>
      </c>
      <c r="Y170" s="26" t="s">
        <v>645</v>
      </c>
      <c r="Z170" s="26" t="s">
        <v>645</v>
      </c>
      <c r="AA170" s="26" t="s">
        <v>645</v>
      </c>
      <c r="AB170" s="26" t="s">
        <v>645</v>
      </c>
      <c r="AC170" s="26" t="s">
        <v>645</v>
      </c>
      <c r="AD170" s="35" t="str">
        <f>VLOOKUP(E:E,'附件5-1'!D:P,8,FALSE)</f>
        <v>桑珍卡村股份经济合作社</v>
      </c>
      <c r="AE170" s="35"/>
      <c r="AF170" s="180"/>
      <c r="AG170" s="177">
        <f t="shared" si="22"/>
        <v>2015</v>
      </c>
      <c r="AH170" s="177" t="str">
        <f t="shared" si="23"/>
        <v>540423201516043</v>
      </c>
    </row>
    <row r="171" ht="19.9" customHeight="1" spans="1:34">
      <c r="A171" s="25" t="str">
        <f>540423&amp;D171&amp;VLOOKUP(P171,{"青稞","01";"小麦","02";"饲料","03";"牦牛","04";"乳","05";"羊","06";"猪","07";"鸡","08";"蜂","09";"鱼虾","10";"藏药","11";"茶","12";"葡萄","13";"苹果","14";"猕猴桃","15";"设施农业","16";"乡村旅游","17";"商贸流通","18";"其他","19"},2,FALSE)&amp;TEXT(COUNTIF($P$5:P171,P171),"000")</f>
        <v>540423201508004</v>
      </c>
      <c r="B171" s="60" t="s">
        <v>48</v>
      </c>
      <c r="C171" s="27" t="s">
        <v>49</v>
      </c>
      <c r="D171" s="27" cm="1">
        <f t="array" ref="D171">INDEX(附件2!$D:$D,MATCH(E171,附件2!$E:$E,0))</f>
        <v>2015</v>
      </c>
      <c r="E171" s="86" t="s">
        <v>564</v>
      </c>
      <c r="F171" s="28" t="s">
        <v>652</v>
      </c>
      <c r="G171" s="29" t="s">
        <v>887</v>
      </c>
      <c r="H171" s="65" t="s">
        <v>1059</v>
      </c>
      <c r="I171" s="31">
        <f t="shared" si="20"/>
        <v>46</v>
      </c>
      <c r="J171" s="31">
        <f>VLOOKUP(E171,附件2!E:I,5,0)/10000</f>
        <v>45</v>
      </c>
      <c r="K171" s="32">
        <f>VLOOKUP(E171,附件2!E:AF,28,0)/10000</f>
        <v>1</v>
      </c>
      <c r="L171" s="31">
        <f t="shared" si="21"/>
        <v>45</v>
      </c>
      <c r="M171" s="33">
        <f>VLOOKUP(E171,附件2!$E:$BE,30,0)/10000</f>
        <v>45</v>
      </c>
      <c r="N171" s="34">
        <f>VLOOKUP(E171,附件2!$E:$BE,53,0)/10000</f>
        <v>0</v>
      </c>
      <c r="O171" s="26" t="s">
        <v>642</v>
      </c>
      <c r="P171" s="26" t="s">
        <v>910</v>
      </c>
      <c r="Q171" s="26" t="s">
        <v>650</v>
      </c>
      <c r="R171" s="26" t="s">
        <v>644</v>
      </c>
      <c r="S171" s="26"/>
      <c r="T171" s="26"/>
      <c r="U171" s="35"/>
      <c r="V171" s="35"/>
      <c r="W171" s="26"/>
      <c r="X171" s="26"/>
      <c r="Y171" s="26"/>
      <c r="Z171" s="26"/>
      <c r="AA171" s="26"/>
      <c r="AB171" s="38">
        <v>0</v>
      </c>
      <c r="AC171" s="35" t="s">
        <v>646</v>
      </c>
      <c r="AD171" s="35" t="str">
        <f>VLOOKUP(E:E,'附件5-1'!D:P,8,FALSE)</f>
        <v>德果村股份经济合作社</v>
      </c>
      <c r="AE171" s="35"/>
      <c r="AF171" s="180"/>
      <c r="AG171" s="177">
        <f t="shared" si="22"/>
        <v>2015</v>
      </c>
      <c r="AH171" s="177" t="str">
        <f t="shared" si="23"/>
        <v>540423201508004</v>
      </c>
    </row>
    <row r="172" ht="19.9" customHeight="1" spans="1:34">
      <c r="A172" s="25" t="str">
        <f>540423&amp;D172&amp;VLOOKUP(P172,{"青稞","01";"小麦","02";"饲料","03";"牦牛","04";"乳","05";"羊","06";"猪","07";"鸡","08";"蜂","09";"鱼虾","10";"藏药","11";"茶","12";"葡萄","13";"苹果","14";"猕猴桃","15";"设施农业","16";"乡村旅游","17";"商贸流通","18";"其他","19"},2,FALSE)&amp;TEXT(COUNTIF($P$5:P172,P172),"000")</f>
        <v>540423201516044</v>
      </c>
      <c r="B172" s="60" t="s">
        <v>48</v>
      </c>
      <c r="C172" s="27" t="s">
        <v>49</v>
      </c>
      <c r="D172" s="27">
        <v>2015</v>
      </c>
      <c r="E172" s="86" t="s">
        <v>566</v>
      </c>
      <c r="F172" s="28" t="s">
        <v>689</v>
      </c>
      <c r="G172" s="29" t="s">
        <v>690</v>
      </c>
      <c r="H172" s="65" t="s">
        <v>1060</v>
      </c>
      <c r="I172" s="31">
        <f t="shared" si="20"/>
        <v>77</v>
      </c>
      <c r="J172" s="31">
        <f>VLOOKUP(E172,附件2!E:I,5,0)/10000</f>
        <v>75</v>
      </c>
      <c r="K172" s="32">
        <f>VLOOKUP(E172,附件2!E:AF,28,0)/10000</f>
        <v>2</v>
      </c>
      <c r="L172" s="31">
        <f t="shared" si="21"/>
        <v>77</v>
      </c>
      <c r="M172" s="33">
        <f>VLOOKUP(E172,附件2!$E:$BE,30,0)/10000</f>
        <v>75</v>
      </c>
      <c r="N172" s="34">
        <f>VLOOKUP(E172,附件2!$E:$BE,53,0)/10000</f>
        <v>2</v>
      </c>
      <c r="O172" s="26" t="s">
        <v>774</v>
      </c>
      <c r="P172" s="26" t="s">
        <v>672</v>
      </c>
      <c r="Q172" s="26" t="s">
        <v>644</v>
      </c>
      <c r="R172" s="26" t="s">
        <v>645</v>
      </c>
      <c r="S172" s="26" t="s">
        <v>645</v>
      </c>
      <c r="T172" s="26" t="s">
        <v>645</v>
      </c>
      <c r="U172" s="26" t="s">
        <v>645</v>
      </c>
      <c r="V172" s="26" t="s">
        <v>645</v>
      </c>
      <c r="W172" s="26" t="s">
        <v>645</v>
      </c>
      <c r="X172" s="26" t="s">
        <v>645</v>
      </c>
      <c r="Y172" s="26" t="s">
        <v>645</v>
      </c>
      <c r="Z172" s="26" t="s">
        <v>645</v>
      </c>
      <c r="AA172" s="26" t="s">
        <v>645</v>
      </c>
      <c r="AB172" s="26" t="s">
        <v>645</v>
      </c>
      <c r="AC172" s="26" t="s">
        <v>645</v>
      </c>
      <c r="AD172" s="35" t="str">
        <f>VLOOKUP(E:E,'附件5-1'!D:P,8,FALSE)</f>
        <v>达木村股份经济合作社</v>
      </c>
      <c r="AE172" s="35"/>
      <c r="AF172" s="180"/>
      <c r="AG172" s="177">
        <f t="shared" si="22"/>
        <v>2015</v>
      </c>
      <c r="AH172" s="177" t="str">
        <f t="shared" si="23"/>
        <v>540423201516044</v>
      </c>
    </row>
    <row r="173" ht="19.9" customHeight="1" spans="1:34">
      <c r="A173" s="25" t="str">
        <f>540423&amp;D173&amp;VLOOKUP(P173,{"青稞","01";"小麦","02";"饲料","03";"牦牛","04";"乳","05";"羊","06";"猪","07";"鸡","08";"蜂","09";"鱼虾","10";"藏药","11";"茶","12";"葡萄","13";"苹果","14";"猕猴桃","15";"设施农业","16";"乡村旅游","17";"商贸流通","18";"其他","19"},2,FALSE)&amp;TEXT(COUNTIF($P$5:P173,P173),"000")</f>
        <v>540423201519030</v>
      </c>
      <c r="B173" s="60" t="s">
        <v>48</v>
      </c>
      <c r="C173" s="27" t="s">
        <v>49</v>
      </c>
      <c r="D173" s="27" cm="1">
        <f t="array" ref="D173">INDEX(附件2!$D:$D,MATCH(E173,附件2!$E:$E,0))</f>
        <v>2015</v>
      </c>
      <c r="E173" s="86" t="s">
        <v>567</v>
      </c>
      <c r="F173" s="28" t="s">
        <v>662</v>
      </c>
      <c r="G173" s="29" t="s">
        <v>985</v>
      </c>
      <c r="H173" s="65" t="s">
        <v>1061</v>
      </c>
      <c r="I173" s="31">
        <f t="shared" si="20"/>
        <v>51</v>
      </c>
      <c r="J173" s="31">
        <f>VLOOKUP(E173,附件2!E:I,5,0)/10000</f>
        <v>50</v>
      </c>
      <c r="K173" s="32">
        <f>VLOOKUP(E173,附件2!E:AF,28,0)/10000</f>
        <v>1</v>
      </c>
      <c r="L173" s="31">
        <f t="shared" si="21"/>
        <v>50</v>
      </c>
      <c r="M173" s="33">
        <f>VLOOKUP(E173,附件2!$E:$BE,30,0)/10000</f>
        <v>50</v>
      </c>
      <c r="N173" s="34">
        <f>VLOOKUP(E173,附件2!$E:$BE,53,0)/10000</f>
        <v>0</v>
      </c>
      <c r="O173" s="26" t="s">
        <v>642</v>
      </c>
      <c r="P173" s="26" t="s">
        <v>643</v>
      </c>
      <c r="Q173" s="26" t="s">
        <v>644</v>
      </c>
      <c r="R173" s="26" t="s">
        <v>650</v>
      </c>
      <c r="S173" s="26" t="s">
        <v>52</v>
      </c>
      <c r="T173" s="26" t="s">
        <v>645</v>
      </c>
      <c r="U173" s="26" t="s">
        <v>645</v>
      </c>
      <c r="V173" s="26" t="s">
        <v>645</v>
      </c>
      <c r="W173" s="26" t="s">
        <v>645</v>
      </c>
      <c r="X173" s="26" t="s">
        <v>645</v>
      </c>
      <c r="Y173" s="26" t="s">
        <v>645</v>
      </c>
      <c r="Z173" s="26" t="s">
        <v>645</v>
      </c>
      <c r="AA173" s="26" t="s">
        <v>645</v>
      </c>
      <c r="AB173" s="38">
        <v>0</v>
      </c>
      <c r="AC173" s="35" t="s">
        <v>646</v>
      </c>
      <c r="AD173" s="35" t="str">
        <f>VLOOKUP(E:E,'附件5-1'!D:P,8,FALSE)</f>
        <v>江新村股份经济合作社</v>
      </c>
      <c r="AE173" s="35"/>
      <c r="AF173" s="180"/>
      <c r="AG173" s="177">
        <f t="shared" si="22"/>
        <v>2015</v>
      </c>
      <c r="AH173" s="177" t="str">
        <f t="shared" si="23"/>
        <v>540423201519030</v>
      </c>
    </row>
    <row r="174" ht="19.9" customHeight="1" spans="1:34">
      <c r="A174" s="25" t="str">
        <f>540423&amp;D174&amp;VLOOKUP(P174,{"青稞","01";"小麦","02";"饲料","03";"牦牛","04";"乳","05";"羊","06";"猪","07";"鸡","08";"蜂","09";"鱼虾","10";"藏药","11";"茶","12";"葡萄","13";"苹果","14";"猕猴桃","15";"设施农业","16";"乡村旅游","17";"商贸流通","18";"其他","19"},2,FALSE)&amp;TEXT(COUNTIF($P$5:P174,P174),"000")</f>
        <v>540423201519031</v>
      </c>
      <c r="B174" s="60" t="s">
        <v>48</v>
      </c>
      <c r="C174" s="27" t="s">
        <v>49</v>
      </c>
      <c r="D174" s="27" cm="1">
        <f t="array" ref="D174">INDEX(附件2!$D:$D,MATCH(E174,附件2!$E:$E,0))</f>
        <v>2015</v>
      </c>
      <c r="E174" s="86" t="s">
        <v>569</v>
      </c>
      <c r="F174" s="28" t="s">
        <v>647</v>
      </c>
      <c r="G174" s="29" t="s">
        <v>763</v>
      </c>
      <c r="H174" s="65" t="s">
        <v>1062</v>
      </c>
      <c r="I174" s="31">
        <f t="shared" si="20"/>
        <v>26</v>
      </c>
      <c r="J174" s="31">
        <f>VLOOKUP(E174,附件2!E:I,5,0)/10000</f>
        <v>25</v>
      </c>
      <c r="K174" s="32">
        <f>VLOOKUP(E174,附件2!E:AF,28,0)/10000</f>
        <v>1</v>
      </c>
      <c r="L174" s="31">
        <f t="shared" si="21"/>
        <v>25</v>
      </c>
      <c r="M174" s="33">
        <f>VLOOKUP(E174,附件2!$E:$BE,30,0)/10000</f>
        <v>25</v>
      </c>
      <c r="N174" s="34">
        <f>VLOOKUP(E174,附件2!$E:$BE,53,0)/10000</f>
        <v>0</v>
      </c>
      <c r="O174" s="26" t="s">
        <v>642</v>
      </c>
      <c r="P174" s="26" t="s">
        <v>643</v>
      </c>
      <c r="Q174" s="26" t="s">
        <v>644</v>
      </c>
      <c r="R174" s="26" t="s">
        <v>650</v>
      </c>
      <c r="S174" s="26" t="s">
        <v>52</v>
      </c>
      <c r="T174" s="26" t="s">
        <v>645</v>
      </c>
      <c r="U174" s="26" t="s">
        <v>645</v>
      </c>
      <c r="V174" s="26" t="s">
        <v>645</v>
      </c>
      <c r="W174" s="26" t="s">
        <v>645</v>
      </c>
      <c r="X174" s="26" t="s">
        <v>645</v>
      </c>
      <c r="Y174" s="26" t="s">
        <v>645</v>
      </c>
      <c r="Z174" s="26" t="s">
        <v>645</v>
      </c>
      <c r="AA174" s="26" t="s">
        <v>645</v>
      </c>
      <c r="AB174" s="38">
        <v>0</v>
      </c>
      <c r="AC174" s="35" t="s">
        <v>646</v>
      </c>
      <c r="AD174" s="35" t="str">
        <f>VLOOKUP(E:E,'附件5-1'!D:P,8,FALSE)</f>
        <v>更帮村股份经济合作社</v>
      </c>
      <c r="AE174" s="35" t="s">
        <v>651</v>
      </c>
      <c r="AF174" s="180"/>
      <c r="AG174" s="177">
        <f t="shared" si="22"/>
        <v>2015</v>
      </c>
      <c r="AH174" s="177" t="str">
        <f t="shared" si="23"/>
        <v>540423201519031</v>
      </c>
    </row>
    <row r="175" ht="19.9" customHeight="1" spans="1:34">
      <c r="A175" s="25" t="str">
        <f>540423&amp;D175&amp;VLOOKUP(P175,{"青稞","01";"小麦","02";"饲料","03";"牦牛","04";"乳","05";"羊","06";"猪","07";"鸡","08";"蜂","09";"鱼虾","10";"藏药","11";"茶","12";"葡萄","13";"苹果","14";"猕猴桃","15";"设施农业","16";"乡村旅游","17";"商贸流通","18";"其他","19"},2,FALSE)&amp;TEXT(COUNTIF($P$5:P175,P175),"000")</f>
        <v>540423201516045</v>
      </c>
      <c r="B175" s="60" t="s">
        <v>48</v>
      </c>
      <c r="C175" s="27" t="s">
        <v>49</v>
      </c>
      <c r="D175" s="27">
        <v>2015</v>
      </c>
      <c r="E175" s="86" t="s">
        <v>570</v>
      </c>
      <c r="F175" s="28" t="s">
        <v>669</v>
      </c>
      <c r="G175" s="29" t="s">
        <v>699</v>
      </c>
      <c r="H175" s="65" t="s">
        <v>1063</v>
      </c>
      <c r="I175" s="31">
        <f t="shared" si="20"/>
        <v>101</v>
      </c>
      <c r="J175" s="31">
        <f>VLOOKUP(E175,附件2!E:I,5,0)/10000</f>
        <v>100</v>
      </c>
      <c r="K175" s="32">
        <f>VLOOKUP(E175,附件2!E:AF,28,0)/10000</f>
        <v>1</v>
      </c>
      <c r="L175" s="31">
        <f t="shared" si="21"/>
        <v>100</v>
      </c>
      <c r="M175" s="33">
        <f>VLOOKUP(E175,附件2!$E:$BE,30,0)/10000</f>
        <v>100</v>
      </c>
      <c r="N175" s="34">
        <f>VLOOKUP(E175,附件2!$E:$BE,53,0)/10000</f>
        <v>0</v>
      </c>
      <c r="O175" s="26" t="s">
        <v>774</v>
      </c>
      <c r="P175" s="26" t="s">
        <v>672</v>
      </c>
      <c r="Q175" s="26" t="s">
        <v>644</v>
      </c>
      <c r="R175" s="26" t="s">
        <v>645</v>
      </c>
      <c r="S175" s="26" t="s">
        <v>645</v>
      </c>
      <c r="T175" s="26" t="s">
        <v>645</v>
      </c>
      <c r="U175" s="26" t="s">
        <v>645</v>
      </c>
      <c r="V175" s="26" t="s">
        <v>645</v>
      </c>
      <c r="W175" s="26" t="s">
        <v>645</v>
      </c>
      <c r="X175" s="26" t="s">
        <v>645</v>
      </c>
      <c r="Y175" s="26" t="s">
        <v>645</v>
      </c>
      <c r="Z175" s="26" t="s">
        <v>645</v>
      </c>
      <c r="AA175" s="26" t="s">
        <v>645</v>
      </c>
      <c r="AB175" s="26" t="s">
        <v>645</v>
      </c>
      <c r="AC175" s="26" t="s">
        <v>645</v>
      </c>
      <c r="AD175" s="35" t="str">
        <f>VLOOKUP(E:E,'附件5-1'!D:P,8,FALSE)</f>
        <v>墨脱村股份经济合作社</v>
      </c>
      <c r="AE175" s="35"/>
      <c r="AF175" s="180"/>
      <c r="AG175" s="177">
        <f t="shared" si="22"/>
        <v>2015</v>
      </c>
      <c r="AH175" s="177" t="str">
        <f t="shared" si="23"/>
        <v>540423201516045</v>
      </c>
    </row>
    <row r="176" ht="19.9" customHeight="1" spans="1:34">
      <c r="A176" s="25" t="str">
        <f>540423&amp;D176&amp;VLOOKUP(P176,{"青稞","01";"小麦","02";"饲料","03";"牦牛","04";"乳","05";"羊","06";"猪","07";"鸡","08";"蜂","09";"鱼虾","10";"藏药","11";"茶","12";"葡萄","13";"苹果","14";"猕猴桃","15";"设施农业","16";"乡村旅游","17";"商贸流通","18";"其他","19"},2,FALSE)&amp;TEXT(COUNTIF($P$5:P176,P176),"000")</f>
        <v>540423201516046</v>
      </c>
      <c r="B176" s="60" t="s">
        <v>48</v>
      </c>
      <c r="C176" s="27" t="s">
        <v>49</v>
      </c>
      <c r="D176" s="27">
        <v>2015</v>
      </c>
      <c r="E176" s="86" t="s">
        <v>571</v>
      </c>
      <c r="F176" s="28" t="s">
        <v>669</v>
      </c>
      <c r="G176" s="29" t="s">
        <v>699</v>
      </c>
      <c r="H176" s="65" t="s">
        <v>1064</v>
      </c>
      <c r="I176" s="31">
        <f t="shared" si="20"/>
        <v>22</v>
      </c>
      <c r="J176" s="31">
        <f>VLOOKUP(E176,附件2!E:I,5,0)/10000</f>
        <v>20</v>
      </c>
      <c r="K176" s="32">
        <f>VLOOKUP(E176,附件2!E:AF,28,0)/10000</f>
        <v>2</v>
      </c>
      <c r="L176" s="31">
        <f t="shared" si="21"/>
        <v>20</v>
      </c>
      <c r="M176" s="33">
        <f>VLOOKUP(E176,附件2!$E:$BE,30,0)/10000</f>
        <v>20</v>
      </c>
      <c r="N176" s="34">
        <f>VLOOKUP(E176,附件2!$E:$BE,53,0)/10000</f>
        <v>0</v>
      </c>
      <c r="O176" s="26" t="s">
        <v>774</v>
      </c>
      <c r="P176" s="26" t="s">
        <v>672</v>
      </c>
      <c r="Q176" s="26" t="s">
        <v>644</v>
      </c>
      <c r="R176" s="26" t="s">
        <v>645</v>
      </c>
      <c r="S176" s="26" t="s">
        <v>645</v>
      </c>
      <c r="T176" s="26" t="s">
        <v>645</v>
      </c>
      <c r="U176" s="26" t="s">
        <v>645</v>
      </c>
      <c r="V176" s="26" t="s">
        <v>645</v>
      </c>
      <c r="W176" s="26" t="s">
        <v>645</v>
      </c>
      <c r="X176" s="26" t="s">
        <v>645</v>
      </c>
      <c r="Y176" s="26" t="s">
        <v>645</v>
      </c>
      <c r="Z176" s="26" t="s">
        <v>645</v>
      </c>
      <c r="AA176" s="26" t="s">
        <v>645</v>
      </c>
      <c r="AB176" s="26" t="s">
        <v>645</v>
      </c>
      <c r="AC176" s="26" t="s">
        <v>645</v>
      </c>
      <c r="AD176" s="35" t="str">
        <f>VLOOKUP(E:E,'附件5-1'!D:P,8,FALSE)</f>
        <v>墨脱村股份经济合作社</v>
      </c>
      <c r="AE176" s="35"/>
      <c r="AF176" s="180"/>
      <c r="AG176" s="177">
        <f t="shared" si="22"/>
        <v>2015</v>
      </c>
      <c r="AH176" s="177" t="str">
        <f t="shared" si="23"/>
        <v>540423201516046</v>
      </c>
    </row>
    <row r="177" ht="19.9" customHeight="1" spans="1:34">
      <c r="A177" s="25" t="str">
        <f>540423&amp;D177&amp;VLOOKUP(P177,{"青稞","01";"小麦","02";"饲料","03";"牦牛","04";"乳","05";"羊","06";"猪","07";"鸡","08";"蜂","09";"鱼虾","10";"藏药","11";"茶","12";"葡萄","13";"苹果","14";"猕猴桃","15";"设施农业","16";"乡村旅游","17";"商贸流通","18";"其他","19"},2,FALSE)&amp;TEXT(COUNTIF($P$5:P177,P177),"000")</f>
        <v>540423201516047</v>
      </c>
      <c r="B177" s="60" t="s">
        <v>48</v>
      </c>
      <c r="C177" s="27" t="s">
        <v>49</v>
      </c>
      <c r="D177" s="27">
        <v>2015</v>
      </c>
      <c r="E177" s="86" t="s">
        <v>572</v>
      </c>
      <c r="F177" s="28" t="s">
        <v>673</v>
      </c>
      <c r="G177" s="29" t="s">
        <v>674</v>
      </c>
      <c r="H177" s="65" t="s">
        <v>1065</v>
      </c>
      <c r="I177" s="31">
        <f t="shared" si="20"/>
        <v>41</v>
      </c>
      <c r="J177" s="31">
        <f>VLOOKUP(E177,附件2!E:I,5,0)/10000</f>
        <v>40</v>
      </c>
      <c r="K177" s="32">
        <f>VLOOKUP(E177,附件2!E:AF,28,0)/10000</f>
        <v>1</v>
      </c>
      <c r="L177" s="31">
        <f t="shared" si="21"/>
        <v>40</v>
      </c>
      <c r="M177" s="33">
        <f>VLOOKUP(E177,附件2!$E:$BE,30,0)/10000</f>
        <v>40</v>
      </c>
      <c r="N177" s="34">
        <f>VLOOKUP(E177,附件2!$E:$BE,53,0)/10000</f>
        <v>0</v>
      </c>
      <c r="O177" s="26" t="s">
        <v>774</v>
      </c>
      <c r="P177" s="26" t="s">
        <v>672</v>
      </c>
      <c r="Q177" s="26" t="s">
        <v>644</v>
      </c>
      <c r="R177" s="26" t="s">
        <v>645</v>
      </c>
      <c r="S177" s="26" t="s">
        <v>645</v>
      </c>
      <c r="T177" s="26" t="s">
        <v>645</v>
      </c>
      <c r="U177" s="26" t="s">
        <v>645</v>
      </c>
      <c r="V177" s="26" t="s">
        <v>645</v>
      </c>
      <c r="W177" s="26" t="s">
        <v>645</v>
      </c>
      <c r="X177" s="26" t="s">
        <v>645</v>
      </c>
      <c r="Y177" s="26" t="s">
        <v>645</v>
      </c>
      <c r="Z177" s="26" t="s">
        <v>645</v>
      </c>
      <c r="AA177" s="26" t="s">
        <v>645</v>
      </c>
      <c r="AB177" s="26" t="s">
        <v>645</v>
      </c>
      <c r="AC177" s="26" t="s">
        <v>645</v>
      </c>
      <c r="AD177" s="35" t="str">
        <f>VLOOKUP(E:E,'附件5-1'!D:P,8,FALSE)</f>
        <v>根登村股份经济合作社</v>
      </c>
      <c r="AE177" s="35"/>
      <c r="AF177" s="180"/>
      <c r="AG177" s="177">
        <f t="shared" si="22"/>
        <v>2015</v>
      </c>
      <c r="AH177" s="177" t="str">
        <f t="shared" si="23"/>
        <v>540423201516047</v>
      </c>
    </row>
    <row r="178" ht="19.9" customHeight="1" spans="1:34">
      <c r="A178" s="25" t="str">
        <f>540423&amp;D178&amp;VLOOKUP(P178,{"青稞","01";"小麦","02";"饲料","03";"牦牛","04";"乳","05";"羊","06";"猪","07";"鸡","08";"蜂","09";"鱼虾","10";"藏药","11";"茶","12";"葡萄","13";"苹果","14";"猕猴桃","15";"设施农业","16";"乡村旅游","17";"商贸流通","18";"其他","19"},2,FALSE)&amp;TEXT(COUNTIF($P$5:P178,P178),"000")</f>
        <v>540423201516048</v>
      </c>
      <c r="B178" s="60" t="s">
        <v>48</v>
      </c>
      <c r="C178" s="27" t="s">
        <v>49</v>
      </c>
      <c r="D178" s="27">
        <v>2015</v>
      </c>
      <c r="E178" s="86" t="s">
        <v>573</v>
      </c>
      <c r="F178" s="28" t="s">
        <v>673</v>
      </c>
      <c r="G178" s="29" t="s">
        <v>751</v>
      </c>
      <c r="H178" s="65" t="s">
        <v>1066</v>
      </c>
      <c r="I178" s="31">
        <f t="shared" si="20"/>
        <v>80</v>
      </c>
      <c r="J178" s="31">
        <f>VLOOKUP(E178,附件2!E:I,5,0)/10000</f>
        <v>75</v>
      </c>
      <c r="K178" s="32">
        <f>VLOOKUP(E178,附件2!E:AF,28,0)/10000</f>
        <v>5</v>
      </c>
      <c r="L178" s="31">
        <f t="shared" si="21"/>
        <v>75</v>
      </c>
      <c r="M178" s="33">
        <f>VLOOKUP(E178,附件2!$E:$BE,30,0)/10000</f>
        <v>75</v>
      </c>
      <c r="N178" s="34">
        <f>VLOOKUP(E178,附件2!$E:$BE,53,0)/10000</f>
        <v>0</v>
      </c>
      <c r="O178" s="26" t="s">
        <v>774</v>
      </c>
      <c r="P178" s="26" t="s">
        <v>672</v>
      </c>
      <c r="Q178" s="26" t="s">
        <v>644</v>
      </c>
      <c r="R178" s="26" t="s">
        <v>645</v>
      </c>
      <c r="S178" s="26" t="s">
        <v>645</v>
      </c>
      <c r="T178" s="26" t="s">
        <v>645</v>
      </c>
      <c r="U178" s="26" t="s">
        <v>645</v>
      </c>
      <c r="V178" s="26" t="s">
        <v>645</v>
      </c>
      <c r="W178" s="26" t="s">
        <v>645</v>
      </c>
      <c r="X178" s="26" t="s">
        <v>645</v>
      </c>
      <c r="Y178" s="26" t="s">
        <v>645</v>
      </c>
      <c r="Z178" s="26" t="s">
        <v>645</v>
      </c>
      <c r="AA178" s="26" t="s">
        <v>645</v>
      </c>
      <c r="AB178" s="26" t="s">
        <v>645</v>
      </c>
      <c r="AC178" s="26" t="s">
        <v>645</v>
      </c>
      <c r="AD178" s="35" t="str">
        <f>VLOOKUP(E:E,'附件5-1'!D:P,8,FALSE)</f>
        <v>肯肯村股份经济合作社</v>
      </c>
      <c r="AE178" s="35"/>
      <c r="AF178" s="180"/>
      <c r="AG178" s="177">
        <f t="shared" si="22"/>
        <v>2015</v>
      </c>
      <c r="AH178" s="177" t="str">
        <f t="shared" si="23"/>
        <v>540423201516048</v>
      </c>
    </row>
    <row r="179" ht="19.9" customHeight="1" spans="1:34">
      <c r="A179" s="25" t="str">
        <f>540423&amp;D179&amp;VLOOKUP(P179,{"青稞","01";"小麦","02";"饲料","03";"牦牛","04";"乳","05";"羊","06";"猪","07";"鸡","08";"蜂","09";"鱼虾","10";"藏药","11";"茶","12";"葡萄","13";"苹果","14";"猕猴桃","15";"设施农业","16";"乡村旅游","17";"商贸流通","18";"其他","19"},2,FALSE)&amp;TEXT(COUNTIF($P$5:P179,P179),"000")</f>
        <v>540423201516049</v>
      </c>
      <c r="B179" s="60" t="s">
        <v>48</v>
      </c>
      <c r="C179" s="27" t="s">
        <v>49</v>
      </c>
      <c r="D179" s="27">
        <v>2015</v>
      </c>
      <c r="E179" s="86" t="s">
        <v>574</v>
      </c>
      <c r="F179" s="28" t="s">
        <v>689</v>
      </c>
      <c r="G179" s="29" t="s">
        <v>758</v>
      </c>
      <c r="H179" s="65" t="s">
        <v>1067</v>
      </c>
      <c r="I179" s="31">
        <f t="shared" si="20"/>
        <v>100</v>
      </c>
      <c r="J179" s="31">
        <f>VLOOKUP(E179,附件2!E:I,5,0)/10000</f>
        <v>95</v>
      </c>
      <c r="K179" s="32">
        <f>VLOOKUP(E179,附件2!E:AF,28,0)/10000</f>
        <v>5</v>
      </c>
      <c r="L179" s="31">
        <f t="shared" si="21"/>
        <v>95</v>
      </c>
      <c r="M179" s="33">
        <f>VLOOKUP(E179,附件2!$E:$BE,30,0)/10000</f>
        <v>95</v>
      </c>
      <c r="N179" s="34">
        <f>VLOOKUP(E179,附件2!$E:$BE,53,0)/10000</f>
        <v>0</v>
      </c>
      <c r="O179" s="26" t="s">
        <v>774</v>
      </c>
      <c r="P179" s="26" t="s">
        <v>672</v>
      </c>
      <c r="Q179" s="26" t="s">
        <v>644</v>
      </c>
      <c r="R179" s="26" t="s">
        <v>645</v>
      </c>
      <c r="S179" s="26" t="s">
        <v>645</v>
      </c>
      <c r="T179" s="26" t="s">
        <v>645</v>
      </c>
      <c r="U179" s="26" t="s">
        <v>645</v>
      </c>
      <c r="V179" s="26" t="s">
        <v>645</v>
      </c>
      <c r="W179" s="26" t="s">
        <v>645</v>
      </c>
      <c r="X179" s="26" t="s">
        <v>645</v>
      </c>
      <c r="Y179" s="26" t="s">
        <v>645</v>
      </c>
      <c r="Z179" s="26" t="s">
        <v>645</v>
      </c>
      <c r="AA179" s="26" t="s">
        <v>645</v>
      </c>
      <c r="AB179" s="26" t="s">
        <v>645</v>
      </c>
      <c r="AC179" s="26" t="s">
        <v>645</v>
      </c>
      <c r="AD179" s="35" t="str">
        <f>VLOOKUP(E:E,'附件5-1'!D:P,8,FALSE)</f>
        <v>甘登村股份经济合作社</v>
      </c>
      <c r="AE179" s="35"/>
      <c r="AF179" s="180"/>
      <c r="AG179" s="177">
        <f t="shared" si="22"/>
        <v>2015</v>
      </c>
      <c r="AH179" s="177" t="str">
        <f t="shared" si="23"/>
        <v>540423201516049</v>
      </c>
    </row>
    <row r="180" ht="19.9" customHeight="1" spans="1:34">
      <c r="A180" s="25" t="str">
        <f>540423&amp;D180&amp;VLOOKUP(P180,{"青稞","01";"小麦","02";"饲料","03";"牦牛","04";"乳","05";"羊","06";"猪","07";"鸡","08";"蜂","09";"鱼虾","10";"藏药","11";"茶","12";"葡萄","13";"苹果","14";"猕猴桃","15";"设施农业","16";"乡村旅游","17";"商贸流通","18";"其他","19"},2,FALSE)&amp;TEXT(COUNTIF($P$5:P180,P180),"000")</f>
        <v>540423201516050</v>
      </c>
      <c r="B180" s="60" t="s">
        <v>48</v>
      </c>
      <c r="C180" s="27" t="s">
        <v>49</v>
      </c>
      <c r="D180" s="27">
        <v>2015</v>
      </c>
      <c r="E180" s="86" t="s">
        <v>575</v>
      </c>
      <c r="F180" s="28" t="s">
        <v>689</v>
      </c>
      <c r="G180" s="29" t="s">
        <v>689</v>
      </c>
      <c r="H180" s="65" t="s">
        <v>1068</v>
      </c>
      <c r="I180" s="31">
        <f t="shared" si="20"/>
        <v>72</v>
      </c>
      <c r="J180" s="31">
        <f>VLOOKUP(E180,附件2!E:I,5,0)/10000</f>
        <v>70</v>
      </c>
      <c r="K180" s="32">
        <f>VLOOKUP(E180,附件2!E:AF,28,0)/10000</f>
        <v>2</v>
      </c>
      <c r="L180" s="31">
        <f t="shared" si="21"/>
        <v>70</v>
      </c>
      <c r="M180" s="33">
        <f>VLOOKUP(E180,附件2!$E:$BE,30,0)/10000</f>
        <v>70</v>
      </c>
      <c r="N180" s="34">
        <f>VLOOKUP(E180,附件2!$E:$BE,53,0)/10000</f>
        <v>0</v>
      </c>
      <c r="O180" s="26" t="s">
        <v>774</v>
      </c>
      <c r="P180" s="26" t="s">
        <v>672</v>
      </c>
      <c r="Q180" s="26" t="s">
        <v>644</v>
      </c>
      <c r="R180" s="26" t="s">
        <v>645</v>
      </c>
      <c r="S180" s="26" t="s">
        <v>645</v>
      </c>
      <c r="T180" s="26" t="s">
        <v>645</v>
      </c>
      <c r="U180" s="26" t="s">
        <v>645</v>
      </c>
      <c r="V180" s="26" t="s">
        <v>645</v>
      </c>
      <c r="W180" s="26" t="s">
        <v>645</v>
      </c>
      <c r="X180" s="26" t="s">
        <v>645</v>
      </c>
      <c r="Y180" s="26" t="s">
        <v>645</v>
      </c>
      <c r="Z180" s="26" t="s">
        <v>645</v>
      </c>
      <c r="AA180" s="26" t="s">
        <v>645</v>
      </c>
      <c r="AB180" s="26" t="s">
        <v>645</v>
      </c>
      <c r="AC180" s="26" t="s">
        <v>645</v>
      </c>
      <c r="AD180" s="35" t="str">
        <f>VLOOKUP(E:E,'附件5-1'!D:P,8,FALSE)</f>
        <v>甘登乡人民政府</v>
      </c>
      <c r="AE180" s="35"/>
      <c r="AF180" s="180"/>
      <c r="AG180" s="177">
        <f t="shared" si="22"/>
        <v>2015</v>
      </c>
      <c r="AH180" s="177" t="str">
        <f t="shared" si="23"/>
        <v>540423201516050</v>
      </c>
    </row>
    <row r="181" ht="19.9" customHeight="1" spans="1:34">
      <c r="A181" s="25" t="str">
        <f>540423&amp;D181&amp;VLOOKUP(P181,{"青稞","01";"小麦","02";"饲料","03";"牦牛","04";"乳","05";"羊","06";"猪","07";"鸡","08";"蜂","09";"鱼虾","10";"藏药","11";"茶","12";"葡萄","13";"苹果","14";"猕猴桃","15";"设施农业","16";"乡村旅游","17";"商贸流通","18";"其他","19"},2,FALSE)&amp;TEXT(COUNTIF($P$5:P181,P181),"000")</f>
        <v>540423201519032</v>
      </c>
      <c r="B181" s="60" t="s">
        <v>48</v>
      </c>
      <c r="C181" s="27" t="s">
        <v>49</v>
      </c>
      <c r="D181" s="27">
        <v>2015</v>
      </c>
      <c r="E181" s="86" t="s">
        <v>577</v>
      </c>
      <c r="F181" s="28" t="s">
        <v>662</v>
      </c>
      <c r="G181" s="29" t="s">
        <v>895</v>
      </c>
      <c r="H181" s="65" t="s">
        <v>1069</v>
      </c>
      <c r="I181" s="31">
        <f t="shared" si="20"/>
        <v>84</v>
      </c>
      <c r="J181" s="31">
        <f>VLOOKUP(E181,附件2!E:I,5,0)/10000</f>
        <v>80</v>
      </c>
      <c r="K181" s="32">
        <f>VLOOKUP(E181,附件2!E:AF,28,0)/10000</f>
        <v>4</v>
      </c>
      <c r="L181" s="31">
        <f t="shared" si="21"/>
        <v>80</v>
      </c>
      <c r="M181" s="33">
        <f>VLOOKUP(E181,附件2!$E:$BE,30,0)/10000</f>
        <v>80</v>
      </c>
      <c r="N181" s="34">
        <f>VLOOKUP(E181,附件2!$E:$BE,53,0)/10000</f>
        <v>0</v>
      </c>
      <c r="O181" s="26" t="s">
        <v>774</v>
      </c>
      <c r="P181" s="26" t="s">
        <v>643</v>
      </c>
      <c r="Q181" s="26" t="s">
        <v>644</v>
      </c>
      <c r="R181" s="26" t="s">
        <v>645</v>
      </c>
      <c r="S181" s="26" t="s">
        <v>645</v>
      </c>
      <c r="T181" s="26" t="s">
        <v>645</v>
      </c>
      <c r="U181" s="26" t="s">
        <v>645</v>
      </c>
      <c r="V181" s="26" t="s">
        <v>645</v>
      </c>
      <c r="W181" s="26" t="s">
        <v>645</v>
      </c>
      <c r="X181" s="26" t="s">
        <v>645</v>
      </c>
      <c r="Y181" s="26" t="s">
        <v>645</v>
      </c>
      <c r="Z181" s="26" t="s">
        <v>645</v>
      </c>
      <c r="AA181" s="26" t="s">
        <v>645</v>
      </c>
      <c r="AB181" s="26" t="s">
        <v>645</v>
      </c>
      <c r="AC181" s="26" t="s">
        <v>645</v>
      </c>
      <c r="AD181" s="35" t="str">
        <f>VLOOKUP(E:E,'附件5-1'!D:P,8,FALSE)</f>
        <v>西让村股份经济合作社</v>
      </c>
      <c r="AE181" s="35"/>
      <c r="AF181" s="180"/>
      <c r="AG181" s="177">
        <f t="shared" si="22"/>
        <v>2015</v>
      </c>
      <c r="AH181" s="177" t="str">
        <f t="shared" si="23"/>
        <v>540423201519032</v>
      </c>
    </row>
    <row r="182" ht="19.9" customHeight="1" spans="1:34">
      <c r="A182" s="25" t="str">
        <f>540423&amp;D182&amp;VLOOKUP(P182,{"青稞","01";"小麦","02";"饲料","03";"牦牛","04";"乳","05";"羊","06";"猪","07";"鸡","08";"蜂","09";"鱼虾","10";"藏药","11";"茶","12";"葡萄","13";"苹果","14";"猕猴桃","15";"设施农业","16";"乡村旅游","17";"商贸流通","18";"其他","19"},2,FALSE)&amp;TEXT(COUNTIF($P$5:P182,P182),"000")</f>
        <v>540423201516051</v>
      </c>
      <c r="B182" s="60" t="s">
        <v>48</v>
      </c>
      <c r="C182" s="27" t="s">
        <v>49</v>
      </c>
      <c r="D182" s="27">
        <v>2015</v>
      </c>
      <c r="E182" s="86" t="s">
        <v>582</v>
      </c>
      <c r="F182" s="28" t="s">
        <v>669</v>
      </c>
      <c r="G182" s="29" t="s">
        <v>669</v>
      </c>
      <c r="H182" s="65" t="s">
        <v>1070</v>
      </c>
      <c r="I182" s="31">
        <f t="shared" si="20"/>
        <v>60</v>
      </c>
      <c r="J182" s="31">
        <f>VLOOKUP(E182,附件2!E:I,5,0)/10000</f>
        <v>55</v>
      </c>
      <c r="K182" s="32">
        <f>VLOOKUP(E182,附件2!E:AF,28,0)/10000</f>
        <v>5</v>
      </c>
      <c r="L182" s="31">
        <f t="shared" si="21"/>
        <v>60</v>
      </c>
      <c r="M182" s="33">
        <f>VLOOKUP(E182,附件2!$E:$BE,30,0)/10000</f>
        <v>55</v>
      </c>
      <c r="N182" s="34">
        <f>VLOOKUP(E182,附件2!$E:$BE,53,0)/10000</f>
        <v>5</v>
      </c>
      <c r="O182" s="26" t="s">
        <v>774</v>
      </c>
      <c r="P182" s="26" t="s">
        <v>672</v>
      </c>
      <c r="Q182" s="26" t="s">
        <v>644</v>
      </c>
      <c r="R182" s="26" t="s">
        <v>645</v>
      </c>
      <c r="S182" s="26" t="s">
        <v>645</v>
      </c>
      <c r="T182" s="26" t="s">
        <v>645</v>
      </c>
      <c r="U182" s="26" t="s">
        <v>645</v>
      </c>
      <c r="V182" s="26" t="s">
        <v>645</v>
      </c>
      <c r="W182" s="26" t="s">
        <v>645</v>
      </c>
      <c r="X182" s="26" t="s">
        <v>645</v>
      </c>
      <c r="Y182" s="26" t="s">
        <v>645</v>
      </c>
      <c r="Z182" s="26" t="s">
        <v>645</v>
      </c>
      <c r="AA182" s="26" t="s">
        <v>645</v>
      </c>
      <c r="AB182" s="26" t="s">
        <v>645</v>
      </c>
      <c r="AC182" s="26" t="s">
        <v>645</v>
      </c>
      <c r="AD182" s="35" t="str">
        <f>VLOOKUP(E:E,'附件5-1'!D:P,8,FALSE)</f>
        <v>墨脱镇人民政府</v>
      </c>
      <c r="AE182" s="35"/>
      <c r="AF182" s="180"/>
      <c r="AG182" s="177">
        <f t="shared" si="22"/>
        <v>2015</v>
      </c>
      <c r="AH182" s="177" t="str">
        <f t="shared" si="23"/>
        <v>540423201516051</v>
      </c>
    </row>
    <row r="183" ht="19.9" customHeight="1" spans="1:34">
      <c r="A183" s="25" t="str">
        <f>540423&amp;D183&amp;VLOOKUP(P183,{"青稞","01";"小麦","02";"饲料","03";"牦牛","04";"乳","05";"羊","06";"猪","07";"鸡","08";"蜂","09";"鱼虾","10";"藏药","11";"茶","12";"葡萄","13";"苹果","14";"猕猴桃","15";"设施农业","16";"乡村旅游","17";"商贸流通","18";"其他","19"},2,FALSE)&amp;TEXT(COUNTIF($P$5:P183,P183),"000")</f>
        <v>540423201516052</v>
      </c>
      <c r="B183" s="60" t="s">
        <v>48</v>
      </c>
      <c r="C183" s="27" t="s">
        <v>49</v>
      </c>
      <c r="D183" s="27">
        <v>2015</v>
      </c>
      <c r="E183" s="86" t="s">
        <v>583</v>
      </c>
      <c r="F183" s="28" t="s">
        <v>652</v>
      </c>
      <c r="G183" s="29" t="s">
        <v>887</v>
      </c>
      <c r="H183" s="65" t="s">
        <v>1071</v>
      </c>
      <c r="I183" s="31">
        <f t="shared" si="20"/>
        <v>45</v>
      </c>
      <c r="J183" s="31">
        <f>VLOOKUP(E183,附件2!E:I,5,0)/10000</f>
        <v>40</v>
      </c>
      <c r="K183" s="32">
        <f>VLOOKUP(E183,附件2!E:AF,28,0)/10000</f>
        <v>5</v>
      </c>
      <c r="L183" s="31">
        <f t="shared" si="21"/>
        <v>43</v>
      </c>
      <c r="M183" s="33">
        <f>VLOOKUP(E183,附件2!$E:$BE,30,0)/10000</f>
        <v>40</v>
      </c>
      <c r="N183" s="34">
        <f>VLOOKUP(E183,附件2!$E:$BE,53,0)/10000</f>
        <v>3</v>
      </c>
      <c r="O183" s="26" t="s">
        <v>774</v>
      </c>
      <c r="P183" s="26" t="s">
        <v>672</v>
      </c>
      <c r="Q183" s="26" t="s">
        <v>644</v>
      </c>
      <c r="R183" s="26" t="s">
        <v>645</v>
      </c>
      <c r="S183" s="26" t="s">
        <v>645</v>
      </c>
      <c r="T183" s="26" t="s">
        <v>645</v>
      </c>
      <c r="U183" s="26" t="s">
        <v>645</v>
      </c>
      <c r="V183" s="26" t="s">
        <v>645</v>
      </c>
      <c r="W183" s="26" t="s">
        <v>645</v>
      </c>
      <c r="X183" s="26" t="s">
        <v>645</v>
      </c>
      <c r="Y183" s="26" t="s">
        <v>645</v>
      </c>
      <c r="Z183" s="26" t="s">
        <v>645</v>
      </c>
      <c r="AA183" s="26" t="s">
        <v>645</v>
      </c>
      <c r="AB183" s="26" t="s">
        <v>645</v>
      </c>
      <c r="AC183" s="26" t="s">
        <v>645</v>
      </c>
      <c r="AD183" s="35" t="str">
        <f>VLOOKUP(E:E,'附件5-1'!D:P,8,FALSE)</f>
        <v>德果村股份经济合作社</v>
      </c>
      <c r="AE183" s="35"/>
      <c r="AF183" s="180"/>
      <c r="AG183" s="177">
        <f t="shared" si="22"/>
        <v>2015</v>
      </c>
      <c r="AH183" s="177" t="str">
        <f t="shared" si="23"/>
        <v>540423201516052</v>
      </c>
    </row>
    <row r="184" ht="19.9" customHeight="1" spans="1:34">
      <c r="A184" s="25" t="str">
        <f>540423&amp;D184&amp;VLOOKUP(P184,{"青稞","01";"小麦","02";"饲料","03";"牦牛","04";"乳","05";"羊","06";"猪","07";"鸡","08";"蜂","09";"鱼虾","10";"藏药","11";"茶","12";"葡萄","13";"苹果","14";"猕猴桃","15";"设施农业","16";"乡村旅游","17";"商贸流通","18";"其他","19"},2,FALSE)&amp;TEXT(COUNTIF($P$5:P184,P184),"000")</f>
        <v>540423201516053</v>
      </c>
      <c r="B184" s="60" t="s">
        <v>48</v>
      </c>
      <c r="C184" s="27" t="s">
        <v>49</v>
      </c>
      <c r="D184" s="27">
        <v>2015</v>
      </c>
      <c r="E184" s="86" t="s">
        <v>584</v>
      </c>
      <c r="F184" s="28" t="s">
        <v>662</v>
      </c>
      <c r="G184" s="29" t="s">
        <v>776</v>
      </c>
      <c r="H184" s="65" t="s">
        <v>1072</v>
      </c>
      <c r="I184" s="31">
        <f t="shared" si="20"/>
        <v>48</v>
      </c>
      <c r="J184" s="31">
        <f>VLOOKUP(E184,附件2!E:I,5,0)/10000</f>
        <v>43</v>
      </c>
      <c r="K184" s="32">
        <f>VLOOKUP(E184,附件2!E:AF,28,0)/10000</f>
        <v>5</v>
      </c>
      <c r="L184" s="31">
        <f t="shared" si="21"/>
        <v>43</v>
      </c>
      <c r="M184" s="33">
        <f>VLOOKUP(E184,附件2!$E:$BE,30,0)/10000</f>
        <v>43</v>
      </c>
      <c r="N184" s="34">
        <f>VLOOKUP(E184,附件2!$E:$BE,53,0)/10000</f>
        <v>0</v>
      </c>
      <c r="O184" s="26" t="s">
        <v>774</v>
      </c>
      <c r="P184" s="26" t="s">
        <v>672</v>
      </c>
      <c r="Q184" s="26" t="s">
        <v>644</v>
      </c>
      <c r="R184" s="26" t="s">
        <v>645</v>
      </c>
      <c r="S184" s="26" t="s">
        <v>645</v>
      </c>
      <c r="T184" s="26" t="s">
        <v>645</v>
      </c>
      <c r="U184" s="26" t="s">
        <v>645</v>
      </c>
      <c r="V184" s="26" t="s">
        <v>645</v>
      </c>
      <c r="W184" s="26" t="s">
        <v>645</v>
      </c>
      <c r="X184" s="26" t="s">
        <v>645</v>
      </c>
      <c r="Y184" s="26" t="s">
        <v>645</v>
      </c>
      <c r="Z184" s="26" t="s">
        <v>645</v>
      </c>
      <c r="AA184" s="26" t="s">
        <v>645</v>
      </c>
      <c r="AB184" s="26" t="s">
        <v>645</v>
      </c>
      <c r="AC184" s="26" t="s">
        <v>645</v>
      </c>
      <c r="AD184" s="35" t="str">
        <f>VLOOKUP(E:E,'附件5-1'!D:P,8,FALSE)</f>
        <v>巴登村股份经济合作社</v>
      </c>
      <c r="AE184" s="35"/>
      <c r="AF184" s="180"/>
      <c r="AG184" s="177">
        <f t="shared" si="22"/>
        <v>2015</v>
      </c>
      <c r="AH184" s="177" t="str">
        <f t="shared" si="23"/>
        <v>540423201516053</v>
      </c>
    </row>
    <row r="185" ht="19.9" customHeight="1" spans="1:34">
      <c r="A185" s="25" t="str">
        <f>540423&amp;D185&amp;VLOOKUP(P185,{"青稞","01";"小麦","02";"饲料","03";"牦牛","04";"乳","05";"羊","06";"猪","07";"鸡","08";"蜂","09";"鱼虾","10";"藏药","11";"茶","12";"葡萄","13";"苹果","14";"猕猴桃","15";"设施农业","16";"乡村旅游","17";"商贸流通","18";"其他","19"},2,FALSE)&amp;TEXT(COUNTIF($P$5:P185,P185),"000")</f>
        <v>540423201416054</v>
      </c>
      <c r="B185" s="60" t="s">
        <v>48</v>
      </c>
      <c r="C185" s="27" t="s">
        <v>49</v>
      </c>
      <c r="D185" s="27">
        <v>2014</v>
      </c>
      <c r="E185" s="86" t="s">
        <v>87</v>
      </c>
      <c r="F185" s="28" t="s">
        <v>701</v>
      </c>
      <c r="G185" s="29" t="s">
        <v>701</v>
      </c>
      <c r="H185" s="65" t="s">
        <v>1073</v>
      </c>
      <c r="I185" s="31">
        <f t="shared" si="20"/>
        <v>47</v>
      </c>
      <c r="J185" s="31">
        <f>VLOOKUP(E185,附件2!E:I,5,0)/10000</f>
        <v>45</v>
      </c>
      <c r="K185" s="32">
        <f>VLOOKUP(E185,附件2!E:AF,28,0)/10000</f>
        <v>2</v>
      </c>
      <c r="L185" s="31">
        <f t="shared" si="21"/>
        <v>47</v>
      </c>
      <c r="M185" s="33">
        <f>VLOOKUP(E185,附件2!$E:$BE,30,0)/10000</f>
        <v>45</v>
      </c>
      <c r="N185" s="34">
        <f>VLOOKUP(E185,附件2!$E:$BE,53,0)/10000</f>
        <v>2</v>
      </c>
      <c r="O185" s="26" t="s">
        <v>774</v>
      </c>
      <c r="P185" s="26" t="s">
        <v>672</v>
      </c>
      <c r="Q185" s="26" t="s">
        <v>644</v>
      </c>
      <c r="R185" s="26" t="s">
        <v>645</v>
      </c>
      <c r="S185" s="26" t="s">
        <v>645</v>
      </c>
      <c r="T185" s="26" t="s">
        <v>645</v>
      </c>
      <c r="U185" s="26" t="s">
        <v>645</v>
      </c>
      <c r="V185" s="26" t="s">
        <v>645</v>
      </c>
      <c r="W185" s="26" t="s">
        <v>645</v>
      </c>
      <c r="X185" s="26" t="s">
        <v>645</v>
      </c>
      <c r="Y185" s="26" t="s">
        <v>645</v>
      </c>
      <c r="Z185" s="26" t="s">
        <v>645</v>
      </c>
      <c r="AA185" s="26" t="s">
        <v>645</v>
      </c>
      <c r="AB185" s="26" t="s">
        <v>645</v>
      </c>
      <c r="AC185" s="26" t="s">
        <v>645</v>
      </c>
      <c r="AD185" s="35" t="str">
        <f>VLOOKUP(E:E,'附件5-1'!D:P,8,FALSE)</f>
        <v>格当村股份经济合作社</v>
      </c>
      <c r="AE185" s="35"/>
      <c r="AF185" s="180"/>
      <c r="AG185" s="177">
        <f t="shared" si="22"/>
        <v>2014</v>
      </c>
      <c r="AH185" s="177" t="str">
        <f t="shared" si="23"/>
        <v>540423201416054</v>
      </c>
    </row>
    <row r="186" ht="19.9" customHeight="1" spans="1:34">
      <c r="A186" s="25" t="str">
        <f>540423&amp;D186&amp;VLOOKUP(P186,{"青稞","01";"小麦","02";"饲料","03";"牦牛","04";"乳","05";"羊","06";"猪","07";"鸡","08";"蜂","09";"鱼虾","10";"藏药","11";"茶","12";"葡萄","13";"苹果","14";"猕猴桃","15";"设施农业","16";"乡村旅游","17";"商贸流通","18";"其他","19"},2,FALSE)&amp;TEXT(COUNTIF($P$5:P186,P186),"000")</f>
        <v>540423202116055</v>
      </c>
      <c r="B186" s="60" t="s">
        <v>48</v>
      </c>
      <c r="C186" s="27" t="s">
        <v>49</v>
      </c>
      <c r="D186" s="27">
        <v>2021</v>
      </c>
      <c r="E186" s="86" t="s">
        <v>316</v>
      </c>
      <c r="F186" s="28" t="s">
        <v>669</v>
      </c>
      <c r="G186" s="29" t="s">
        <v>669</v>
      </c>
      <c r="H186" s="65" t="s">
        <v>1074</v>
      </c>
      <c r="I186" s="31">
        <f t="shared" si="20"/>
        <v>77.656725</v>
      </c>
      <c r="J186" s="31">
        <f>VLOOKUP(E186,附件2!E:I,5,0)/10000</f>
        <v>77.656725</v>
      </c>
      <c r="K186" s="32">
        <f>VLOOKUP(E186,附件2!E:AF,28,0)/10000</f>
        <v>0</v>
      </c>
      <c r="L186" s="31">
        <f t="shared" si="21"/>
        <v>77.656725</v>
      </c>
      <c r="M186" s="33">
        <f>VLOOKUP(E186,附件2!$E:$BE,30,0)/10000</f>
        <v>77.656725</v>
      </c>
      <c r="N186" s="34">
        <f>VLOOKUP(E186,附件2!$E:$BE,53,0)/10000</f>
        <v>0</v>
      </c>
      <c r="O186" s="26" t="s">
        <v>774</v>
      </c>
      <c r="P186" s="26" t="s">
        <v>672</v>
      </c>
      <c r="Q186" s="26" t="s">
        <v>644</v>
      </c>
      <c r="R186" s="26" t="s">
        <v>645</v>
      </c>
      <c r="S186" s="26" t="s">
        <v>645</v>
      </c>
      <c r="T186" s="26" t="s">
        <v>645</v>
      </c>
      <c r="U186" s="26" t="s">
        <v>645</v>
      </c>
      <c r="V186" s="26" t="s">
        <v>645</v>
      </c>
      <c r="W186" s="26" t="s">
        <v>645</v>
      </c>
      <c r="X186" s="26" t="s">
        <v>645</v>
      </c>
      <c r="Y186" s="26" t="s">
        <v>645</v>
      </c>
      <c r="Z186" s="26" t="s">
        <v>645</v>
      </c>
      <c r="AA186" s="26" t="s">
        <v>645</v>
      </c>
      <c r="AB186" s="26" t="s">
        <v>645</v>
      </c>
      <c r="AC186" s="26" t="s">
        <v>645</v>
      </c>
      <c r="AD186" s="35" t="str">
        <f>VLOOKUP(E:E,'附件5-1'!D:P,8,FALSE)</f>
        <v>墨脱镇亚让村股份经济合作社</v>
      </c>
      <c r="AE186" s="35"/>
      <c r="AF186" s="180"/>
      <c r="AG186" s="177">
        <f t="shared" si="22"/>
        <v>2021</v>
      </c>
      <c r="AH186" s="177" t="str">
        <f t="shared" si="23"/>
        <v>540423202116055</v>
      </c>
    </row>
    <row r="187" ht="19.9" customHeight="1" spans="1:34">
      <c r="A187" s="25" t="str">
        <f>540423&amp;D187&amp;VLOOKUP(P187,{"青稞","01";"小麦","02";"饲料","03";"牦牛","04";"乳","05";"羊","06";"猪","07";"鸡","08";"蜂","09";"鱼虾","10";"藏药","11";"茶","12";"葡萄","13";"苹果","14";"猕猴桃","15";"设施农业","16";"乡村旅游","17";"商贸流通","18";"其他","19"},2,FALSE)&amp;TEXT(COUNTIF($P$5:P187,P187),"000")</f>
        <v>540423202216056</v>
      </c>
      <c r="B187" s="60" t="s">
        <v>48</v>
      </c>
      <c r="C187" s="27" t="s">
        <v>49</v>
      </c>
      <c r="D187" s="27">
        <v>2022</v>
      </c>
      <c r="E187" s="86" t="s">
        <v>326</v>
      </c>
      <c r="F187" s="28" t="s">
        <v>20</v>
      </c>
      <c r="G187" s="29" t="s">
        <v>20</v>
      </c>
      <c r="H187" s="65" t="s">
        <v>1075</v>
      </c>
      <c r="I187" s="31">
        <f t="shared" si="20"/>
        <v>450</v>
      </c>
      <c r="J187" s="31">
        <f>VLOOKUP(E187,附件2!E:I,5,0)/10000</f>
        <v>450</v>
      </c>
      <c r="K187" s="32">
        <f>VLOOKUP(E187,附件2!E:AF,28,0)/10000</f>
        <v>0</v>
      </c>
      <c r="L187" s="31">
        <f t="shared" si="21"/>
        <v>450</v>
      </c>
      <c r="M187" s="33">
        <f>VLOOKUP(E187,附件2!$E:$BE,30,0)/10000</f>
        <v>450</v>
      </c>
      <c r="N187" s="34">
        <f>VLOOKUP(E187,附件2!$E:$BE,53,0)/10000</f>
        <v>0</v>
      </c>
      <c r="O187" s="26" t="s">
        <v>774</v>
      </c>
      <c r="P187" s="26" t="s">
        <v>672</v>
      </c>
      <c r="Q187" s="26" t="s">
        <v>644</v>
      </c>
      <c r="R187" s="26" t="s">
        <v>645</v>
      </c>
      <c r="S187" s="26" t="s">
        <v>645</v>
      </c>
      <c r="T187" s="26" t="s">
        <v>645</v>
      </c>
      <c r="U187" s="26" t="s">
        <v>645</v>
      </c>
      <c r="V187" s="26" t="s">
        <v>645</v>
      </c>
      <c r="W187" s="26" t="s">
        <v>645</v>
      </c>
      <c r="X187" s="26" t="s">
        <v>645</v>
      </c>
      <c r="Y187" s="26" t="s">
        <v>645</v>
      </c>
      <c r="Z187" s="26" t="s">
        <v>645</v>
      </c>
      <c r="AA187" s="26" t="s">
        <v>645</v>
      </c>
      <c r="AB187" s="26" t="s">
        <v>645</v>
      </c>
      <c r="AC187" s="26" t="s">
        <v>645</v>
      </c>
      <c r="AD187" s="35" t="str">
        <f>VLOOKUP(E:E,'附件5-1'!D:P,8,FALSE)</f>
        <v>-</v>
      </c>
      <c r="AE187" s="35"/>
      <c r="AF187" s="180"/>
      <c r="AG187" s="177">
        <f t="shared" si="22"/>
        <v>2022</v>
      </c>
      <c r="AH187" s="177" t="str">
        <f t="shared" si="23"/>
        <v>540423202216056</v>
      </c>
    </row>
    <row r="188" ht="19.9" customHeight="1" spans="1:34">
      <c r="A188" s="25" t="str">
        <f>540423&amp;D188&amp;VLOOKUP(P188,{"青稞","01";"小麦","02";"饲料","03";"牦牛","04";"乳","05";"羊","06";"猪","07";"鸡","08";"蜂","09";"鱼虾","10";"藏药","11";"茶","12";"葡萄","13";"苹果","14";"猕猴桃","15";"设施农业","16";"乡村旅游","17";"商贸流通","18";"其他","19"},2,FALSE)&amp;TEXT(COUNTIF($P$5:P188,P188),"000")</f>
        <v>540423202216057</v>
      </c>
      <c r="B188" s="60" t="s">
        <v>48</v>
      </c>
      <c r="C188" s="27" t="s">
        <v>49</v>
      </c>
      <c r="D188" s="27">
        <v>2022</v>
      </c>
      <c r="E188" s="86" t="s">
        <v>397</v>
      </c>
      <c r="F188" s="28" t="s">
        <v>701</v>
      </c>
      <c r="G188" s="29" t="s">
        <v>701</v>
      </c>
      <c r="H188" s="65" t="s">
        <v>1076</v>
      </c>
      <c r="I188" s="31">
        <f t="shared" si="20"/>
        <v>403</v>
      </c>
      <c r="J188" s="31">
        <f>VLOOKUP(E188,附件2!E:I,5,0)/10000</f>
        <v>403</v>
      </c>
      <c r="K188" s="32">
        <f>VLOOKUP(E188,附件2!E:AF,28,0)/10000</f>
        <v>0</v>
      </c>
      <c r="L188" s="31">
        <f t="shared" si="21"/>
        <v>403</v>
      </c>
      <c r="M188" s="33">
        <f>VLOOKUP(E188,附件2!$E:$BE,30,0)/10000</f>
        <v>403</v>
      </c>
      <c r="N188" s="34">
        <f>VLOOKUP(E188,附件2!$E:$BE,53,0)/10000</f>
        <v>0</v>
      </c>
      <c r="O188" s="26" t="s">
        <v>774</v>
      </c>
      <c r="P188" s="26" t="s">
        <v>672</v>
      </c>
      <c r="Q188" s="26" t="s">
        <v>644</v>
      </c>
      <c r="R188" s="26" t="s">
        <v>645</v>
      </c>
      <c r="S188" s="26" t="s">
        <v>645</v>
      </c>
      <c r="T188" s="26" t="s">
        <v>645</v>
      </c>
      <c r="U188" s="26" t="s">
        <v>645</v>
      </c>
      <c r="V188" s="26" t="s">
        <v>645</v>
      </c>
      <c r="W188" s="26" t="s">
        <v>645</v>
      </c>
      <c r="X188" s="26" t="s">
        <v>645</v>
      </c>
      <c r="Y188" s="26" t="s">
        <v>645</v>
      </c>
      <c r="Z188" s="26" t="s">
        <v>645</v>
      </c>
      <c r="AA188" s="26" t="s">
        <v>645</v>
      </c>
      <c r="AB188" s="26" t="s">
        <v>645</v>
      </c>
      <c r="AC188" s="26" t="s">
        <v>645</v>
      </c>
      <c r="AD188" s="35" t="str">
        <f>VLOOKUP(E:E,'附件5-1'!D:P,8,FALSE)</f>
        <v>德吉村股份经济合作社</v>
      </c>
      <c r="AE188" s="35"/>
      <c r="AF188" s="180"/>
      <c r="AG188" s="177">
        <f t="shared" si="22"/>
        <v>2022</v>
      </c>
      <c r="AH188" s="177" t="str">
        <f t="shared" si="23"/>
        <v>540423202216057</v>
      </c>
    </row>
    <row r="189" ht="19.9" customHeight="1" spans="1:34">
      <c r="A189" s="25" t="str">
        <f>540423&amp;D189&amp;VLOOKUP(P189,{"青稞","01";"小麦","02";"饲料","03";"牦牛","04";"乳","05";"羊","06";"猪","07";"鸡","08";"蜂","09";"鱼虾","10";"藏药","11";"茶","12";"葡萄","13";"苹果","14";"猕猴桃","15";"设施农业","16";"乡村旅游","17";"商贸流通","18";"其他","19"},2,FALSE)&amp;TEXT(COUNTIF($P$5:P189,P189),"000")</f>
        <v>540423202216058</v>
      </c>
      <c r="B189" s="60" t="s">
        <v>48</v>
      </c>
      <c r="C189" s="27" t="s">
        <v>49</v>
      </c>
      <c r="D189" s="27">
        <v>2022</v>
      </c>
      <c r="E189" s="86" t="s">
        <v>399</v>
      </c>
      <c r="F189" s="28" t="s">
        <v>652</v>
      </c>
      <c r="G189" s="29" t="s">
        <v>652</v>
      </c>
      <c r="H189" s="65" t="s">
        <v>1077</v>
      </c>
      <c r="I189" s="31">
        <f t="shared" si="20"/>
        <v>352</v>
      </c>
      <c r="J189" s="31">
        <f>VLOOKUP(E189,附件2!E:I,5,0)/10000</f>
        <v>352</v>
      </c>
      <c r="K189" s="32">
        <f>VLOOKUP(E189,附件2!E:AF,28,0)/10000</f>
        <v>0</v>
      </c>
      <c r="L189" s="31">
        <f t="shared" si="21"/>
        <v>352</v>
      </c>
      <c r="M189" s="33">
        <f>VLOOKUP(E189,附件2!$E:$BE,30,0)/10000</f>
        <v>352</v>
      </c>
      <c r="N189" s="34">
        <f>VLOOKUP(E189,附件2!$E:$BE,53,0)/10000</f>
        <v>0</v>
      </c>
      <c r="O189" s="26" t="s">
        <v>774</v>
      </c>
      <c r="P189" s="26" t="s">
        <v>672</v>
      </c>
      <c r="Q189" s="26" t="s">
        <v>644</v>
      </c>
      <c r="R189" s="26" t="s">
        <v>645</v>
      </c>
      <c r="S189" s="26" t="s">
        <v>645</v>
      </c>
      <c r="T189" s="26" t="s">
        <v>645</v>
      </c>
      <c r="U189" s="26" t="s">
        <v>645</v>
      </c>
      <c r="V189" s="26" t="s">
        <v>645</v>
      </c>
      <c r="W189" s="26" t="s">
        <v>645</v>
      </c>
      <c r="X189" s="26" t="s">
        <v>645</v>
      </c>
      <c r="Y189" s="26" t="s">
        <v>645</v>
      </c>
      <c r="Z189" s="26" t="s">
        <v>645</v>
      </c>
      <c r="AA189" s="26" t="s">
        <v>645</v>
      </c>
      <c r="AB189" s="26" t="s">
        <v>645</v>
      </c>
      <c r="AC189" s="26" t="s">
        <v>645</v>
      </c>
      <c r="AD189" s="35" t="str">
        <f>VLOOKUP(E:E,'附件5-1'!D:P,8,FALSE)</f>
        <v>德果村股份经济合作社</v>
      </c>
      <c r="AE189" s="35"/>
      <c r="AF189" s="180"/>
      <c r="AG189" s="177">
        <f t="shared" si="22"/>
        <v>2022</v>
      </c>
      <c r="AH189" s="177" t="str">
        <f t="shared" si="23"/>
        <v>540423202216058</v>
      </c>
    </row>
    <row r="190" ht="19.9" customHeight="1" spans="1:34">
      <c r="A190" s="25" t="str">
        <f>540423&amp;D190&amp;VLOOKUP(P190,{"青稞","01";"小麦","02";"饲料","03";"牦牛","04";"乳","05";"羊","06";"猪","07";"鸡","08";"蜂","09";"鱼虾","10";"藏药","11";"茶","12";"葡萄","13";"苹果","14";"猕猴桃","15";"设施农业","16";"乡村旅游","17";"商贸流通","18";"其他","19"},2,FALSE)&amp;TEXT(COUNTIF($P$5:P190,P190),"000")</f>
        <v>540423202316059</v>
      </c>
      <c r="B190" s="60" t="s">
        <v>48</v>
      </c>
      <c r="C190" s="27" t="s">
        <v>49</v>
      </c>
      <c r="D190" s="27">
        <v>2023</v>
      </c>
      <c r="E190" s="86" t="s">
        <v>463</v>
      </c>
      <c r="F190" s="28" t="s">
        <v>647</v>
      </c>
      <c r="G190" s="29" t="s">
        <v>647</v>
      </c>
      <c r="H190" s="65" t="s">
        <v>1078</v>
      </c>
      <c r="I190" s="31">
        <f t="shared" si="20"/>
        <v>800</v>
      </c>
      <c r="J190" s="31">
        <f>VLOOKUP(E190,附件2!E:I,5,0)/10000</f>
        <v>800</v>
      </c>
      <c r="K190" s="32">
        <f>VLOOKUP(E190,附件2!E:AF,28,0)/10000</f>
        <v>0</v>
      </c>
      <c r="L190" s="31">
        <f t="shared" si="21"/>
        <v>800</v>
      </c>
      <c r="M190" s="33">
        <f>VLOOKUP(E190,附件2!$E:$BE,30,0)/10000</f>
        <v>800</v>
      </c>
      <c r="N190" s="34">
        <f>VLOOKUP(E190,附件2!$E:$BE,53,0)/10000</f>
        <v>0</v>
      </c>
      <c r="O190" s="26" t="s">
        <v>774</v>
      </c>
      <c r="P190" s="26" t="s">
        <v>672</v>
      </c>
      <c r="Q190" s="26" t="s">
        <v>644</v>
      </c>
      <c r="R190" s="26" t="s">
        <v>645</v>
      </c>
      <c r="S190" s="26" t="s">
        <v>645</v>
      </c>
      <c r="T190" s="26" t="s">
        <v>645</v>
      </c>
      <c r="U190" s="26" t="s">
        <v>645</v>
      </c>
      <c r="V190" s="26" t="s">
        <v>645</v>
      </c>
      <c r="W190" s="26" t="s">
        <v>645</v>
      </c>
      <c r="X190" s="26" t="s">
        <v>645</v>
      </c>
      <c r="Y190" s="26" t="s">
        <v>645</v>
      </c>
      <c r="Z190" s="26" t="s">
        <v>645</v>
      </c>
      <c r="AA190" s="26" t="s">
        <v>645</v>
      </c>
      <c r="AB190" s="26" t="s">
        <v>645</v>
      </c>
      <c r="AC190" s="26" t="s">
        <v>645</v>
      </c>
      <c r="AD190" s="35" t="str">
        <f>VLOOKUP(E:E,'附件5-1'!D:P,8,FALSE)</f>
        <v>加热萨村股份经济合作社</v>
      </c>
      <c r="AE190" s="35"/>
      <c r="AF190" s="180"/>
      <c r="AG190" s="177">
        <f t="shared" si="22"/>
        <v>2023</v>
      </c>
      <c r="AH190" s="177" t="str">
        <f t="shared" si="23"/>
        <v>540423202316059</v>
      </c>
    </row>
    <row r="191" ht="19.9" customHeight="1" spans="1:34">
      <c r="A191" s="25" t="str">
        <f>540423&amp;D191&amp;VLOOKUP(P191,{"青稞","01";"小麦","02";"饲料","03";"牦牛","04";"乳","05";"羊","06";"猪","07";"鸡","08";"蜂","09";"鱼虾","10";"藏药","11";"茶","12";"葡萄","13";"苹果","14";"猕猴桃","15";"设施农业","16";"乡村旅游","17";"商贸流通","18";"其他","19"},2,FALSE)&amp;TEXT(COUNTIF($P$5:P191,P191),"000")</f>
        <v>540423202216060</v>
      </c>
      <c r="B191" s="60" t="s">
        <v>48</v>
      </c>
      <c r="C191" s="27" t="s">
        <v>49</v>
      </c>
      <c r="D191" s="27">
        <v>2022</v>
      </c>
      <c r="E191" s="86" t="s">
        <v>468</v>
      </c>
      <c r="F191" s="28" t="s">
        <v>662</v>
      </c>
      <c r="G191" s="29" t="s">
        <v>985</v>
      </c>
      <c r="H191" s="65" t="s">
        <v>1079</v>
      </c>
      <c r="I191" s="31">
        <f t="shared" si="20"/>
        <v>260</v>
      </c>
      <c r="J191" s="31">
        <f>VLOOKUP(E191,附件2!E:I,5,0)/10000</f>
        <v>260</v>
      </c>
      <c r="K191" s="32">
        <f>VLOOKUP(E191,附件2!E:AF,28,0)/10000</f>
        <v>0</v>
      </c>
      <c r="L191" s="31">
        <f t="shared" si="21"/>
        <v>260</v>
      </c>
      <c r="M191" s="33">
        <f>VLOOKUP(E191,附件2!$E:$BE,30,0)/10000</f>
        <v>260</v>
      </c>
      <c r="N191" s="34">
        <f>VLOOKUP(E191,附件2!$E:$BE,53,0)/10000</f>
        <v>0</v>
      </c>
      <c r="O191" s="26" t="s">
        <v>774</v>
      </c>
      <c r="P191" s="26" t="s">
        <v>672</v>
      </c>
      <c r="Q191" s="26" t="s">
        <v>644</v>
      </c>
      <c r="R191" s="26" t="s">
        <v>645</v>
      </c>
      <c r="S191" s="26" t="s">
        <v>645</v>
      </c>
      <c r="T191" s="26" t="s">
        <v>645</v>
      </c>
      <c r="U191" s="26" t="s">
        <v>645</v>
      </c>
      <c r="V191" s="26" t="s">
        <v>645</v>
      </c>
      <c r="W191" s="26" t="s">
        <v>645</v>
      </c>
      <c r="X191" s="26" t="s">
        <v>645</v>
      </c>
      <c r="Y191" s="26" t="s">
        <v>645</v>
      </c>
      <c r="Z191" s="26" t="s">
        <v>645</v>
      </c>
      <c r="AA191" s="26" t="s">
        <v>645</v>
      </c>
      <c r="AB191" s="26" t="s">
        <v>645</v>
      </c>
      <c r="AC191" s="26" t="s">
        <v>645</v>
      </c>
      <c r="AD191" s="35" t="str">
        <f>VLOOKUP(E:E,'附件5-1'!D:P,8,FALSE)</f>
        <v>江新村股份经济合作社</v>
      </c>
      <c r="AE191" s="35"/>
      <c r="AF191" s="180"/>
      <c r="AG191" s="177">
        <f t="shared" si="22"/>
        <v>2022</v>
      </c>
      <c r="AH191" s="177" t="str">
        <f t="shared" si="23"/>
        <v>540423202216060</v>
      </c>
    </row>
    <row r="192" ht="19.9" customHeight="1" spans="1:34">
      <c r="A192" s="25" t="str">
        <f>540423&amp;D192&amp;VLOOKUP(P192,{"青稞","01";"小麦","02";"饲料","03";"牦牛","04";"乳","05";"羊","06";"猪","07";"鸡","08";"蜂","09";"鱼虾","10";"藏药","11";"茶","12";"葡萄","13";"苹果","14";"猕猴桃","15";"设施农业","16";"乡村旅游","17";"商贸流通","18";"其他","19"},2,FALSE)&amp;TEXT(COUNTIF($P$5:P192,P192),"000")</f>
        <v>540423202216061</v>
      </c>
      <c r="B192" s="60" t="s">
        <v>48</v>
      </c>
      <c r="C192" s="27" t="s">
        <v>49</v>
      </c>
      <c r="D192" s="27">
        <v>2022</v>
      </c>
      <c r="E192" s="86" t="s">
        <v>469</v>
      </c>
      <c r="F192" s="28" t="s">
        <v>662</v>
      </c>
      <c r="G192" s="29" t="s">
        <v>678</v>
      </c>
      <c r="H192" s="65" t="s">
        <v>1080</v>
      </c>
      <c r="I192" s="31">
        <f t="shared" si="20"/>
        <v>380</v>
      </c>
      <c r="J192" s="31">
        <f>VLOOKUP(E192,附件2!E:I,5,0)/10000</f>
        <v>380</v>
      </c>
      <c r="K192" s="32">
        <f>VLOOKUP(E192,附件2!E:AF,28,0)/10000</f>
        <v>0</v>
      </c>
      <c r="L192" s="31">
        <f t="shared" si="21"/>
        <v>380</v>
      </c>
      <c r="M192" s="33">
        <f>VLOOKUP(E192,附件2!$E:$BE,30,0)/10000</f>
        <v>380</v>
      </c>
      <c r="N192" s="34">
        <f>VLOOKUP(E192,附件2!$E:$BE,53,0)/10000</f>
        <v>0</v>
      </c>
      <c r="O192" s="26" t="s">
        <v>774</v>
      </c>
      <c r="P192" s="26" t="s">
        <v>672</v>
      </c>
      <c r="Q192" s="26" t="s">
        <v>644</v>
      </c>
      <c r="R192" s="26" t="s">
        <v>645</v>
      </c>
      <c r="S192" s="26" t="s">
        <v>645</v>
      </c>
      <c r="T192" s="26" t="s">
        <v>645</v>
      </c>
      <c r="U192" s="26" t="s">
        <v>645</v>
      </c>
      <c r="V192" s="26" t="s">
        <v>645</v>
      </c>
      <c r="W192" s="26" t="s">
        <v>645</v>
      </c>
      <c r="X192" s="26" t="s">
        <v>645</v>
      </c>
      <c r="Y192" s="26" t="s">
        <v>645</v>
      </c>
      <c r="Z192" s="26" t="s">
        <v>645</v>
      </c>
      <c r="AA192" s="26" t="s">
        <v>645</v>
      </c>
      <c r="AB192" s="26" t="s">
        <v>645</v>
      </c>
      <c r="AC192" s="26" t="s">
        <v>645</v>
      </c>
      <c r="AD192" s="35" t="str">
        <f>VLOOKUP(E:E,'附件5-1'!D:P,8,FALSE)</f>
        <v>背崩乡地东村股份经济合作社</v>
      </c>
      <c r="AE192" s="35"/>
      <c r="AF192" s="180"/>
      <c r="AG192" s="177">
        <f t="shared" si="22"/>
        <v>2022</v>
      </c>
      <c r="AH192" s="177" t="str">
        <f t="shared" si="23"/>
        <v>540423202216061</v>
      </c>
    </row>
    <row r="193" ht="19.9" customHeight="1" spans="1:32">
      <c r="A193" s="25"/>
      <c r="B193" s="26"/>
      <c r="C193" s="27"/>
      <c r="D193" s="27"/>
      <c r="E193" s="86"/>
      <c r="F193" s="184"/>
      <c r="G193" s="184"/>
      <c r="H193" s="65"/>
      <c r="I193" s="96"/>
      <c r="J193" s="96"/>
      <c r="K193" s="185"/>
      <c r="L193" s="96"/>
      <c r="M193" s="96"/>
      <c r="N193" s="185"/>
      <c r="O193" s="26"/>
      <c r="P193" s="26"/>
      <c r="Q193" s="98"/>
      <c r="R193" s="98"/>
      <c r="S193" s="26"/>
      <c r="T193" s="26"/>
      <c r="U193" s="35"/>
      <c r="V193" s="183"/>
      <c r="W193" s="184"/>
      <c r="X193" s="184"/>
      <c r="Y193" s="184"/>
      <c r="Z193" s="184"/>
      <c r="AA193" s="184"/>
      <c r="AB193" s="184"/>
      <c r="AC193" s="184"/>
      <c r="AD193" s="184"/>
      <c r="AE193" s="183"/>
      <c r="AF193" s="180"/>
    </row>
    <row r="194" ht="19.9" customHeight="1" spans="1:32">
      <c r="A194" s="25"/>
      <c r="B194" s="60"/>
      <c r="C194" s="27"/>
      <c r="D194" s="27"/>
      <c r="E194" s="29"/>
      <c r="F194" s="50"/>
      <c r="G194" s="50"/>
      <c r="H194" s="65"/>
      <c r="I194" s="96"/>
      <c r="J194" s="185"/>
      <c r="K194" s="185"/>
      <c r="L194" s="96"/>
      <c r="M194" s="185"/>
      <c r="N194" s="185"/>
      <c r="O194" s="26"/>
      <c r="P194" s="26"/>
      <c r="Q194" s="98"/>
      <c r="R194" s="186"/>
      <c r="S194" s="26"/>
      <c r="T194" s="26"/>
      <c r="U194" s="26"/>
      <c r="V194" s="184"/>
      <c r="W194" s="184"/>
      <c r="X194" s="184"/>
      <c r="Y194" s="184"/>
      <c r="Z194" s="184"/>
      <c r="AA194" s="184"/>
      <c r="AB194" s="184"/>
      <c r="AC194" s="184"/>
      <c r="AD194" s="184"/>
      <c r="AE194" s="184"/>
    </row>
    <row r="195" ht="19.9" customHeight="1" spans="1:32">
      <c r="A195" s="25"/>
      <c r="B195" s="60"/>
      <c r="C195" s="27"/>
      <c r="D195" s="27"/>
      <c r="E195" s="29"/>
      <c r="F195" s="50"/>
      <c r="G195" s="50"/>
      <c r="H195" s="65"/>
      <c r="I195" s="96"/>
      <c r="J195" s="185"/>
      <c r="K195" s="185"/>
      <c r="L195" s="96"/>
      <c r="M195" s="185"/>
      <c r="N195" s="185"/>
      <c r="O195" s="26"/>
      <c r="P195" s="26"/>
      <c r="Q195" s="98"/>
      <c r="R195" s="98"/>
      <c r="S195" s="26"/>
      <c r="T195" s="26"/>
      <c r="U195" s="26"/>
      <c r="V195" s="184"/>
      <c r="W195" s="184"/>
      <c r="X195" s="184"/>
      <c r="Y195" s="184"/>
      <c r="Z195" s="184"/>
      <c r="AA195" s="184"/>
      <c r="AB195" s="184"/>
      <c r="AC195" s="184"/>
      <c r="AD195" s="184"/>
      <c r="AE195" s="184"/>
    </row>
    <row r="196" ht="19.9" customHeight="1" spans="1:32">
      <c r="A196" s="25"/>
      <c r="B196" s="60"/>
      <c r="C196" s="27"/>
      <c r="D196" s="27"/>
      <c r="E196" s="29"/>
      <c r="F196" s="50"/>
      <c r="G196" s="50"/>
      <c r="H196" s="65"/>
      <c r="I196" s="96">
        <f t="shared" ref="I196:N196" si="24">SUM(I5:I195)</f>
        <v>75551.554354</v>
      </c>
      <c r="J196" s="96">
        <f t="shared" si="24"/>
        <v>64824.081997</v>
      </c>
      <c r="K196" s="96">
        <f t="shared" si="24"/>
        <v>10727.472357</v>
      </c>
      <c r="L196" s="96">
        <f t="shared" si="24"/>
        <v>72083.588971</v>
      </c>
      <c r="M196" s="96">
        <f t="shared" si="24"/>
        <v>62188.081064</v>
      </c>
      <c r="N196" s="96">
        <f t="shared" si="24"/>
        <v>9895.507907</v>
      </c>
      <c r="O196" s="96">
        <f t="shared" ref="O196:AE196" si="25">SUBTOTAL(9,O5:O195)</f>
        <v>0</v>
      </c>
      <c r="P196" s="96">
        <f t="shared" si="25"/>
        <v>0</v>
      </c>
      <c r="Q196" s="96">
        <f t="shared" si="25"/>
        <v>0</v>
      </c>
      <c r="R196" s="96">
        <f t="shared" si="25"/>
        <v>0</v>
      </c>
      <c r="S196" s="96">
        <f t="shared" si="25"/>
        <v>0</v>
      </c>
      <c r="T196" s="96">
        <f t="shared" si="25"/>
        <v>0</v>
      </c>
      <c r="U196" s="96">
        <f t="shared" si="25"/>
        <v>0</v>
      </c>
      <c r="V196" s="96">
        <f t="shared" si="25"/>
        <v>0</v>
      </c>
      <c r="W196" s="96">
        <f t="shared" si="25"/>
        <v>0</v>
      </c>
      <c r="X196" s="96">
        <f t="shared" si="25"/>
        <v>68818.15</v>
      </c>
      <c r="Y196" s="96">
        <f t="shared" si="25"/>
        <v>0</v>
      </c>
      <c r="Z196" s="96">
        <f t="shared" si="25"/>
        <v>0</v>
      </c>
      <c r="AA196" s="96">
        <f t="shared" si="25"/>
        <v>260000</v>
      </c>
      <c r="AB196" s="96">
        <f t="shared" si="25"/>
        <v>0</v>
      </c>
      <c r="AC196" s="96">
        <f t="shared" si="25"/>
        <v>0</v>
      </c>
      <c r="AD196" s="96"/>
      <c r="AE196" s="96">
        <f t="shared" si="25"/>
        <v>0</v>
      </c>
    </row>
    <row r="197" ht="19.9" customHeight="1"/>
    <row r="198" ht="19.9" customHeight="1" spans="1:32">
      <c r="I198" s="187"/>
      <c r="J198" s="187"/>
      <c r="K198" s="187"/>
      <c r="L198" s="187"/>
      <c r="M198" s="187"/>
      <c r="N198" s="187"/>
      <c r="O198" s="187"/>
    </row>
    <row r="199" ht="19.9" customHeight="1" spans="1:32">
      <c r="H199" s="163"/>
      <c r="I199" s="187"/>
      <c r="J199" s="187"/>
      <c r="K199" s="187"/>
      <c r="L199" s="187"/>
      <c r="M199" s="187"/>
      <c r="N199" s="187"/>
      <c r="O199" s="187"/>
    </row>
    <row r="200" spans="1:32">
      <c r="I200" s="187"/>
      <c r="J200" s="187"/>
      <c r="K200" s="187"/>
      <c r="L200" s="187"/>
      <c r="M200" s="187"/>
      <c r="N200" s="187"/>
    </row>
    <row r="201" spans="1:32">
      <c r="I201" s="187"/>
      <c r="J201" s="187"/>
      <c r="K201" s="187"/>
      <c r="L201" s="187"/>
      <c r="M201" s="187"/>
    </row>
    <row r="202" spans="1:32">
      <c r="I202" s="187"/>
      <c r="J202" s="187"/>
      <c r="K202" s="187"/>
      <c r="L202" s="187"/>
      <c r="M202" s="187"/>
    </row>
    <row r="203" spans="1:32">
      <c r="H203" s="163"/>
    </row>
  </sheetData>
  <autoFilter xmlns:etc="http://www.wps.cn/officeDocument/2017/etCustomData" ref="A4:AH192" etc:filterBottomFollowUsedRange="0">
    <extLst/>
  </autoFilter>
  <mergeCells count="29">
    <mergeCell ref="A1:AE1"/>
    <mergeCell ref="I2:K2"/>
    <mergeCell ref="L2:N2"/>
    <mergeCell ref="U2:V2"/>
    <mergeCell ref="I4:K4"/>
    <mergeCell ref="L4:N4"/>
    <mergeCell ref="A2:A3"/>
    <mergeCell ref="B2:B3"/>
    <mergeCell ref="C2:C3"/>
    <mergeCell ref="D2:D3"/>
    <mergeCell ref="E2:E3"/>
    <mergeCell ref="F2:F3"/>
    <mergeCell ref="G2:G3"/>
    <mergeCell ref="H2:H3"/>
    <mergeCell ref="O2:O3"/>
    <mergeCell ref="P2:P3"/>
    <mergeCell ref="Q2:Q3"/>
    <mergeCell ref="R2:R3"/>
    <mergeCell ref="S2:S3"/>
    <mergeCell ref="T2:T3"/>
    <mergeCell ref="W2:W3"/>
    <mergeCell ref="X2:X3"/>
    <mergeCell ref="Y2:Y3"/>
    <mergeCell ref="Z2:Z3"/>
    <mergeCell ref="AA2:AA3"/>
    <mergeCell ref="AB2:AB3"/>
    <mergeCell ref="AC2:AC3"/>
    <mergeCell ref="AD2:AD3"/>
    <mergeCell ref="AE2:AE3"/>
  </mergeCells>
  <conditionalFormatting sqref="A$1:A$1048576">
    <cfRule type="duplicateValues" dxfId="0" priority="8"/>
  </conditionalFormatting>
  <conditionalFormatting sqref="E$1:E$1048576">
    <cfRule type="duplicateValues" dxfId="0" priority="1"/>
    <cfRule type="duplicateValues" dxfId="0" priority="2"/>
    <cfRule type="duplicateValues" dxfId="0" priority="3"/>
    <cfRule type="duplicateValues" dxfId="0" priority="12"/>
  </conditionalFormatting>
  <conditionalFormatting sqref="E5:E192">
    <cfRule type="duplicateValues" dxfId="0" priority="4"/>
  </conditionalFormatting>
  <dataValidations count="8">
    <dataValidation type="list" allowBlank="1" showInputMessage="1" showErrorMessage="1" sqref="R3 AC3">
      <formula1>"巩固类,升级类,盘活类,调整类"</formula1>
    </dataValidation>
    <dataValidation type="list" allowBlank="1" showInputMessage="1" showErrorMessage="1" sqref="Q8 R10 Q11:R11 Q23:R23 Q31:R31 R32 R34 Q35:R35 Q36 R37 Q40 R43 R46 Q49 Q50:R50 R51 Q52:R52 R61 Q65:R65 Q77 R78 Q86 Q95 R98 R107 Q111:R111 Q112 Q125:R125 R126 Q127:R127 R128 Q129:R129 Q137 Q144 Q166 Q171:R171 R172 Q181 R195 Q20:Q21 Q24:Q26 Q32:Q33 Q58:Q62 Q81:Q82 Q99:Q100 Q114:Q116 Q193:Q194 R12:R17 R19:R22 R24:R25 R28:R29 R39:R40 R55:R59 R63:R64 R66:R67 R71:R76 R80:R81 R85:R87 R89:R94 R101:R105 R109:R110 R112:R124 R130:R131 R137:R140 R142:R153 R158:R161 R164:R170 R175:R193 Q5:R6 Q41:R42 Q47:R48 Q173:R174 Q132:R136 Q154:R157 Q162:R163">
      <formula1>"巩固,升级,盘活,调整"</formula1>
    </dataValidation>
    <dataValidation type="list" allowBlank="1" showInputMessage="1" showErrorMessage="1" sqref="U16 U19 U33 U35 U37 U61 U66 U68 U71 U73 U79 U88 U102 U104 U156 U171 U7:U8 U13:U14 U21:U22 U28:U30 U45:U46 U48:U52 U56:U59 U63:U64 U82:U84 U95:U97 U99:U100 U106:U107 U109:U112 U193:U194">
      <formula1>"农村集体经济组织,农牧民专业合作社,农户,国企,私企,个体工商户,其他"</formula1>
    </dataValidation>
    <dataValidation allowBlank="1" showInputMessage="1" showErrorMessage="1" sqref="T17:AA17 T20:AA20 T34:AA34 T36:AA36 T44:AA44 T53:AA53 T60:AA60 T62:AA62 T86:AA86 T108:AA108 T113:AA113 T125:AA125 T157:AA157 T5:AA6 T31:AA32 T41:AA42 T69:AA70 T173:AA174 T9:AA12 T23:AA26 T38:AA39 T154:AA155 T127:AA129 T132:AA136 T161:AA163"/>
    <dataValidation type="list" allowBlank="1" showInputMessage="1" showErrorMessage="1" sqref="T21 T28 T50 T58 T63 T66 T68 T71 T96 T102 T104 T110 T112 T156 T171 T13:T14 T193:T194">
      <formula1>"自主运营,合作运营,委托运营"</formula1>
    </dataValidation>
    <dataValidation type="list" allowBlank="1" showInputMessage="1" showErrorMessage="1" sqref="S44 S46 S48 S66 S73 S86 S88 S100 S102 S104 S125 S171 S5:S6 S9:S14 S16:S26 S28:S29 S31:S32 S34:S39 S41:S42 S50:S53 S56:S64 S68:S71 S95:S96 S106:S113 S127:S129 S132:S136 S154:S157 S161:S163 S173:S174 S193:S194">
      <formula1>"是,否"</formula1>
    </dataValidation>
    <dataValidation type="list" allowBlank="1" showInputMessage="1" showErrorMessage="1" sqref="O5:O195">
      <formula1>"经营类,公益类,到户类"</formula1>
    </dataValidation>
    <dataValidation type="list" allowBlank="1" showInputMessage="1" showErrorMessage="1" sqref="P5:P194">
      <formula1>"青稞,小麦,饲料,牦牛,乳,羊,猪,鸡,蜂,鱼虾,藏药,茶,葡萄,苹果,猕猴桃,设施农业,乡村旅游,商贸流通,其他"</formula1>
    </dataValidation>
  </dataValidations>
  <pageMargins left="0.700694444444445" right="0.700694444444445" top="0.751388888888889" bottom="0.751388888888889" header="0.298611111111111" footer="0.298611111111111"/>
  <pageSetup paperSize="9" scale="37" fitToHeight="0" orientation="landscape"/>
  <headerFooter/>
  <drawing r:id="rId2"/>
  <legacyDrawing r:id="rId3"/>
  <oleObjects>
    <mc:AlternateContent xmlns:mc="http://schemas.openxmlformats.org/markup-compatibility/2006">
      <mc:Choice Requires="x14">
        <oleObject shapeId="2049" progId="Equation.KSEE3" r:id="rId4">
          <objectPr defaultSize="0" r:id="rId5">
            <anchor moveWithCells="1">
              <from>
                <xdr:col>3</xdr:col>
                <xdr:colOff>9525</xdr:colOff>
                <xdr:row>4</xdr:row>
                <xdr:rowOff>0</xdr:rowOff>
              </from>
              <to>
                <xdr:col>3</xdr:col>
                <xdr:colOff>9525</xdr:colOff>
                <xdr:row>4</xdr:row>
                <xdr:rowOff>0</xdr:rowOff>
              </to>
            </anchor>
          </objectPr>
        </oleObject>
      </mc:Choice>
      <mc:Fallback>
        <oleObject shapeId="2049" progId="Equation.KSEE3" r:id="rId4"/>
      </mc:Fallback>
    </mc:AlternateContent>
  </oleObjec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53"/>
  <sheetViews>
    <sheetView view="pageBreakPreview" zoomScale="85" zoomScaleNormal="100" workbookViewId="0">
      <selection activeCell="F67" sqref="F67"/>
    </sheetView>
  </sheetViews>
  <sheetFormatPr defaultColWidth="8.875" defaultRowHeight="13.5"/>
  <cols>
    <col min="1" max="1" width="8.875" style="165"/>
    <col min="2" max="2" width="8.875" style="166"/>
    <col min="3" max="3" width="21.25" style="167" customWidth="1"/>
    <col min="4" max="4" width="13.875" style="167" customWidth="1"/>
    <col min="5" max="5" width="13.875" style="165" customWidth="1"/>
    <col min="6" max="6" width="67.375" style="165" customWidth="1"/>
    <col min="7" max="7" width="12.625" style="168" customWidth="1"/>
    <col min="8" max="8" width="13.375" style="165" customWidth="1"/>
    <col min="9" max="9" width="17.375" style="165" customWidth="1"/>
    <col min="10" max="16384" width="8.875" style="165"/>
  </cols>
  <sheetData>
    <row r="1" ht="42" customHeight="1" spans="1:9">
      <c r="A1" s="169" t="s">
        <v>1081</v>
      </c>
      <c r="B1" s="169"/>
      <c r="C1" s="169"/>
      <c r="D1" s="169"/>
      <c r="E1" s="169"/>
      <c r="F1" s="169"/>
      <c r="G1" s="169"/>
      <c r="H1" s="169"/>
      <c r="I1" s="169"/>
    </row>
    <row r="2" s="164" customFormat="1" ht="40.5" spans="1:9">
      <c r="A2" s="170" t="s">
        <v>1</v>
      </c>
      <c r="B2" s="170" t="s">
        <v>1082</v>
      </c>
      <c r="C2" s="170" t="s">
        <v>23</v>
      </c>
      <c r="D2" s="170" t="s">
        <v>1083</v>
      </c>
      <c r="E2" s="170" t="s">
        <v>1084</v>
      </c>
      <c r="F2" s="170" t="s">
        <v>1085</v>
      </c>
      <c r="G2" s="171" t="s">
        <v>1086</v>
      </c>
      <c r="H2" s="170" t="s">
        <v>1087</v>
      </c>
      <c r="I2" s="170" t="s">
        <v>1088</v>
      </c>
    </row>
    <row r="3" ht="40.5" spans="1:9">
      <c r="A3" s="172">
        <v>1</v>
      </c>
      <c r="B3" s="173">
        <v>2014</v>
      </c>
      <c r="C3" s="174" t="s">
        <v>88</v>
      </c>
      <c r="D3" s="174" t="s">
        <v>728</v>
      </c>
      <c r="E3" s="174" t="s">
        <v>729</v>
      </c>
      <c r="F3" s="174" t="s">
        <v>730</v>
      </c>
      <c r="G3" s="175">
        <v>47</v>
      </c>
      <c r="H3" s="173" t="s">
        <v>642</v>
      </c>
      <c r="I3" s="173" t="s">
        <v>650</v>
      </c>
    </row>
    <row r="4" ht="27" spans="1:9">
      <c r="A4" s="172">
        <v>2</v>
      </c>
      <c r="B4" s="173">
        <v>2013</v>
      </c>
      <c r="C4" s="174" t="s">
        <v>67</v>
      </c>
      <c r="D4" s="174" t="s">
        <v>669</v>
      </c>
      <c r="E4" s="174" t="s">
        <v>670</v>
      </c>
      <c r="F4" s="174" t="s">
        <v>671</v>
      </c>
      <c r="G4" s="175">
        <v>17</v>
      </c>
      <c r="H4" s="173" t="s">
        <v>642</v>
      </c>
      <c r="I4" s="173" t="s">
        <v>650</v>
      </c>
    </row>
    <row r="5" ht="27" spans="1:9">
      <c r="A5" s="172">
        <v>3</v>
      </c>
      <c r="B5" s="173">
        <v>2014</v>
      </c>
      <c r="C5" s="174" t="s">
        <v>84</v>
      </c>
      <c r="D5" s="174" t="s">
        <v>669</v>
      </c>
      <c r="E5" s="174" t="s">
        <v>699</v>
      </c>
      <c r="F5" s="174" t="s">
        <v>700</v>
      </c>
      <c r="G5" s="175">
        <v>50</v>
      </c>
      <c r="H5" s="173" t="s">
        <v>642</v>
      </c>
      <c r="I5" s="173" t="s">
        <v>650</v>
      </c>
    </row>
    <row r="6" ht="40.5" spans="1:9">
      <c r="A6" s="172">
        <v>4</v>
      </c>
      <c r="B6" s="173">
        <v>2014</v>
      </c>
      <c r="C6" s="174" t="s">
        <v>92</v>
      </c>
      <c r="D6" s="174" t="s">
        <v>669</v>
      </c>
      <c r="E6" s="174" t="s">
        <v>699</v>
      </c>
      <c r="F6" s="174" t="s">
        <v>727</v>
      </c>
      <c r="G6" s="175">
        <v>27</v>
      </c>
      <c r="H6" s="173" t="s">
        <v>642</v>
      </c>
      <c r="I6" s="173" t="s">
        <v>650</v>
      </c>
    </row>
    <row r="7" ht="27" spans="1:9">
      <c r="A7" s="172">
        <v>5</v>
      </c>
      <c r="B7" s="173">
        <v>2016</v>
      </c>
      <c r="C7" s="174" t="s">
        <v>131</v>
      </c>
      <c r="D7" s="174" t="s">
        <v>669</v>
      </c>
      <c r="E7" s="174" t="s">
        <v>699</v>
      </c>
      <c r="F7" s="174" t="s">
        <v>753</v>
      </c>
      <c r="G7" s="175">
        <v>50.69</v>
      </c>
      <c r="H7" s="173" t="s">
        <v>642</v>
      </c>
      <c r="I7" s="173" t="s">
        <v>650</v>
      </c>
    </row>
    <row r="8" ht="27" spans="1:9">
      <c r="A8" s="172">
        <v>6</v>
      </c>
      <c r="B8" s="173">
        <v>2017</v>
      </c>
      <c r="C8" s="174" t="s">
        <v>170</v>
      </c>
      <c r="D8" s="174" t="s">
        <v>669</v>
      </c>
      <c r="E8" s="174" t="s">
        <v>738</v>
      </c>
      <c r="F8" s="174" t="s">
        <v>771</v>
      </c>
      <c r="G8" s="175">
        <v>127.81</v>
      </c>
      <c r="H8" s="173" t="s">
        <v>642</v>
      </c>
      <c r="I8" s="173" t="s">
        <v>650</v>
      </c>
    </row>
    <row r="9" spans="1:9">
      <c r="A9" s="172">
        <v>7</v>
      </c>
      <c r="B9" s="173">
        <v>2016</v>
      </c>
      <c r="C9" s="174" t="s">
        <v>136</v>
      </c>
      <c r="D9" s="174" t="s">
        <v>669</v>
      </c>
      <c r="E9" s="174" t="s">
        <v>699</v>
      </c>
      <c r="F9" s="174" t="s">
        <v>775</v>
      </c>
      <c r="G9" s="175">
        <v>136</v>
      </c>
      <c r="H9" s="173" t="s">
        <v>642</v>
      </c>
      <c r="I9" s="173" t="s">
        <v>650</v>
      </c>
    </row>
    <row r="10" ht="27" spans="1:9">
      <c r="A10" s="172">
        <v>8</v>
      </c>
      <c r="B10" s="173">
        <v>2013</v>
      </c>
      <c r="C10" s="174" t="s">
        <v>508</v>
      </c>
      <c r="D10" s="174" t="s">
        <v>669</v>
      </c>
      <c r="E10" s="174" t="s">
        <v>670</v>
      </c>
      <c r="F10" s="174" t="s">
        <v>1012</v>
      </c>
      <c r="G10" s="175">
        <v>61</v>
      </c>
      <c r="H10" s="173" t="s">
        <v>642</v>
      </c>
      <c r="I10" s="173" t="s">
        <v>650</v>
      </c>
    </row>
    <row r="11" ht="27" spans="1:9">
      <c r="A11" s="172">
        <v>9</v>
      </c>
      <c r="B11" s="173">
        <v>2013</v>
      </c>
      <c r="C11" s="174" t="s">
        <v>507</v>
      </c>
      <c r="D11" s="174" t="s">
        <v>669</v>
      </c>
      <c r="E11" s="174" t="s">
        <v>699</v>
      </c>
      <c r="F11" s="174" t="s">
        <v>1011</v>
      </c>
      <c r="G11" s="175">
        <v>47</v>
      </c>
      <c r="H11" s="173" t="s">
        <v>642</v>
      </c>
      <c r="I11" s="173" t="s">
        <v>650</v>
      </c>
    </row>
    <row r="12" ht="27" spans="1:9">
      <c r="A12" s="172">
        <v>10</v>
      </c>
      <c r="B12" s="173">
        <v>2013</v>
      </c>
      <c r="C12" s="174" t="s">
        <v>499</v>
      </c>
      <c r="D12" s="174" t="s">
        <v>669</v>
      </c>
      <c r="E12" s="174" t="s">
        <v>670</v>
      </c>
      <c r="F12" s="174" t="s">
        <v>1004</v>
      </c>
      <c r="G12" s="175">
        <v>58</v>
      </c>
      <c r="H12" s="173" t="s">
        <v>642</v>
      </c>
      <c r="I12" s="173" t="s">
        <v>650</v>
      </c>
    </row>
    <row r="13" ht="40.5" spans="1:9">
      <c r="A13" s="172">
        <v>11</v>
      </c>
      <c r="B13" s="173">
        <v>2013</v>
      </c>
      <c r="C13" s="174" t="s">
        <v>512</v>
      </c>
      <c r="D13" s="174" t="s">
        <v>669</v>
      </c>
      <c r="E13" s="174" t="s">
        <v>738</v>
      </c>
      <c r="F13" s="174" t="s">
        <v>1017</v>
      </c>
      <c r="G13" s="175">
        <v>75</v>
      </c>
      <c r="H13" s="173" t="s">
        <v>642</v>
      </c>
      <c r="I13" s="173" t="s">
        <v>650</v>
      </c>
    </row>
    <row r="14" ht="40.5" spans="1:9">
      <c r="A14" s="172">
        <v>12</v>
      </c>
      <c r="B14" s="173">
        <v>2021</v>
      </c>
      <c r="C14" s="174" t="s">
        <v>313</v>
      </c>
      <c r="D14" s="174" t="s">
        <v>737</v>
      </c>
      <c r="E14" s="174" t="s">
        <v>712</v>
      </c>
      <c r="F14" s="174" t="s">
        <v>867</v>
      </c>
      <c r="G14" s="175">
        <v>1000</v>
      </c>
      <c r="H14" s="173" t="s">
        <v>642</v>
      </c>
      <c r="I14" s="173" t="s">
        <v>650</v>
      </c>
    </row>
    <row r="15" ht="54" spans="1:9">
      <c r="A15" s="172">
        <v>13</v>
      </c>
      <c r="B15" s="173">
        <v>2021</v>
      </c>
      <c r="C15" s="174" t="s">
        <v>274</v>
      </c>
      <c r="D15" s="174" t="s">
        <v>737</v>
      </c>
      <c r="E15" s="174" t="s">
        <v>868</v>
      </c>
      <c r="F15" s="174" t="s">
        <v>869</v>
      </c>
      <c r="G15" s="175">
        <v>1888.7</v>
      </c>
      <c r="H15" s="173" t="s">
        <v>642</v>
      </c>
      <c r="I15" s="173" t="s">
        <v>650</v>
      </c>
    </row>
    <row r="16" ht="27" spans="1:9">
      <c r="A16" s="172">
        <v>14</v>
      </c>
      <c r="B16" s="173">
        <v>2013</v>
      </c>
      <c r="C16" s="174" t="s">
        <v>58</v>
      </c>
      <c r="D16" s="174" t="s">
        <v>647</v>
      </c>
      <c r="E16" s="174" t="s">
        <v>648</v>
      </c>
      <c r="F16" s="174" t="s">
        <v>649</v>
      </c>
      <c r="G16" s="175">
        <v>50</v>
      </c>
      <c r="H16" s="173" t="s">
        <v>642</v>
      </c>
      <c r="I16" s="173" t="s">
        <v>650</v>
      </c>
    </row>
    <row r="17" ht="27" spans="1:9">
      <c r="A17" s="172">
        <v>15</v>
      </c>
      <c r="B17" s="173">
        <v>2016</v>
      </c>
      <c r="C17" s="174" t="s">
        <v>133</v>
      </c>
      <c r="D17" s="174" t="s">
        <v>647</v>
      </c>
      <c r="E17" s="174" t="s">
        <v>763</v>
      </c>
      <c r="F17" s="174" t="s">
        <v>764</v>
      </c>
      <c r="G17" s="175">
        <v>105.39</v>
      </c>
      <c r="H17" s="173" t="s">
        <v>642</v>
      </c>
      <c r="I17" s="173" t="s">
        <v>650</v>
      </c>
    </row>
    <row r="18" ht="27" spans="1:9">
      <c r="A18" s="172">
        <v>16</v>
      </c>
      <c r="B18" s="173">
        <v>2017</v>
      </c>
      <c r="C18" s="174" t="s">
        <v>130</v>
      </c>
      <c r="D18" s="174" t="s">
        <v>647</v>
      </c>
      <c r="E18" s="174" t="s">
        <v>769</v>
      </c>
      <c r="F18" s="174" t="s">
        <v>770</v>
      </c>
      <c r="G18" s="175">
        <v>23.82</v>
      </c>
      <c r="H18" s="173" t="s">
        <v>642</v>
      </c>
      <c r="I18" s="173" t="s">
        <v>650</v>
      </c>
    </row>
    <row r="19" ht="27" spans="1:9">
      <c r="A19" s="172">
        <v>17</v>
      </c>
      <c r="B19" s="173">
        <v>2015</v>
      </c>
      <c r="C19" s="174" t="s">
        <v>569</v>
      </c>
      <c r="D19" s="174" t="s">
        <v>647</v>
      </c>
      <c r="E19" s="174" t="s">
        <v>763</v>
      </c>
      <c r="F19" s="174" t="s">
        <v>1062</v>
      </c>
      <c r="G19" s="175">
        <v>26</v>
      </c>
      <c r="H19" s="173" t="s">
        <v>642</v>
      </c>
      <c r="I19" s="173" t="s">
        <v>650</v>
      </c>
    </row>
    <row r="20" ht="27" spans="1:9">
      <c r="A20" s="172">
        <v>18</v>
      </c>
      <c r="B20" s="173">
        <v>2013</v>
      </c>
      <c r="C20" s="174" t="s">
        <v>70</v>
      </c>
      <c r="D20" s="174" t="s">
        <v>689</v>
      </c>
      <c r="E20" s="174" t="s">
        <v>690</v>
      </c>
      <c r="F20" s="174" t="s">
        <v>691</v>
      </c>
      <c r="G20" s="175">
        <v>40</v>
      </c>
      <c r="H20" s="173" t="s">
        <v>642</v>
      </c>
      <c r="I20" s="173" t="s">
        <v>650</v>
      </c>
    </row>
    <row r="21" ht="27" spans="1:9">
      <c r="A21" s="172">
        <v>19</v>
      </c>
      <c r="B21" s="173">
        <v>2014</v>
      </c>
      <c r="C21" s="174" t="s">
        <v>94</v>
      </c>
      <c r="D21" s="174" t="s">
        <v>689</v>
      </c>
      <c r="E21" s="174" t="s">
        <v>731</v>
      </c>
      <c r="F21" s="174" t="s">
        <v>732</v>
      </c>
      <c r="G21" s="175">
        <v>12</v>
      </c>
      <c r="H21" s="173" t="s">
        <v>642</v>
      </c>
      <c r="I21" s="173" t="s">
        <v>650</v>
      </c>
    </row>
    <row r="22" ht="27" spans="1:9">
      <c r="A22" s="172">
        <v>20</v>
      </c>
      <c r="B22" s="173">
        <v>2017</v>
      </c>
      <c r="C22" s="174" t="s">
        <v>125</v>
      </c>
      <c r="D22" s="174" t="s">
        <v>689</v>
      </c>
      <c r="E22" s="174" t="s">
        <v>758</v>
      </c>
      <c r="F22" s="174" t="s">
        <v>759</v>
      </c>
      <c r="G22" s="175">
        <v>143.66</v>
      </c>
      <c r="H22" s="173" t="s">
        <v>642</v>
      </c>
      <c r="I22" s="173" t="s">
        <v>650</v>
      </c>
    </row>
    <row r="23" ht="27" spans="1:9">
      <c r="A23" s="172">
        <v>21</v>
      </c>
      <c r="B23" s="173">
        <v>2017</v>
      </c>
      <c r="C23" s="174" t="s">
        <v>201</v>
      </c>
      <c r="D23" s="174" t="s">
        <v>689</v>
      </c>
      <c r="E23" s="174" t="s">
        <v>690</v>
      </c>
      <c r="F23" s="174" t="s">
        <v>780</v>
      </c>
      <c r="G23" s="175">
        <v>28</v>
      </c>
      <c r="H23" s="173" t="s">
        <v>642</v>
      </c>
      <c r="I23" s="173" t="s">
        <v>650</v>
      </c>
    </row>
    <row r="24" ht="27" spans="1:9">
      <c r="A24" s="172">
        <v>22</v>
      </c>
      <c r="B24" s="173">
        <v>2013</v>
      </c>
      <c r="C24" s="174" t="s">
        <v>511</v>
      </c>
      <c r="D24" s="174" t="s">
        <v>689</v>
      </c>
      <c r="E24" s="174" t="s">
        <v>690</v>
      </c>
      <c r="F24" s="174" t="s">
        <v>1016</v>
      </c>
      <c r="G24" s="175">
        <v>55</v>
      </c>
      <c r="H24" s="173" t="s">
        <v>642</v>
      </c>
      <c r="I24" s="173" t="s">
        <v>650</v>
      </c>
    </row>
    <row r="25" ht="27" spans="1:9">
      <c r="A25" s="172">
        <v>23</v>
      </c>
      <c r="B25" s="173">
        <v>2014</v>
      </c>
      <c r="C25" s="174" t="s">
        <v>539</v>
      </c>
      <c r="D25" s="174" t="s">
        <v>689</v>
      </c>
      <c r="E25" s="174" t="s">
        <v>690</v>
      </c>
      <c r="F25" s="174" t="s">
        <v>1039</v>
      </c>
      <c r="G25" s="175">
        <v>51</v>
      </c>
      <c r="H25" s="173" t="s">
        <v>642</v>
      </c>
      <c r="I25" s="173" t="s">
        <v>650</v>
      </c>
    </row>
    <row r="26" ht="27" spans="1:9">
      <c r="A26" s="172">
        <v>24</v>
      </c>
      <c r="B26" s="173">
        <v>2014</v>
      </c>
      <c r="C26" s="174" t="s">
        <v>543</v>
      </c>
      <c r="D26" s="174" t="s">
        <v>689</v>
      </c>
      <c r="E26" s="174" t="s">
        <v>1040</v>
      </c>
      <c r="F26" s="174" t="s">
        <v>1041</v>
      </c>
      <c r="G26" s="175">
        <v>90</v>
      </c>
      <c r="H26" s="173" t="s">
        <v>642</v>
      </c>
      <c r="I26" s="173" t="s">
        <v>650</v>
      </c>
    </row>
    <row r="27" ht="27" spans="1:9">
      <c r="A27" s="172">
        <v>25</v>
      </c>
      <c r="B27" s="173">
        <v>2014</v>
      </c>
      <c r="C27" s="174" t="s">
        <v>544</v>
      </c>
      <c r="D27" s="174" t="s">
        <v>689</v>
      </c>
      <c r="E27" s="174" t="s">
        <v>690</v>
      </c>
      <c r="F27" s="174" t="s">
        <v>1042</v>
      </c>
      <c r="G27" s="175">
        <v>450</v>
      </c>
      <c r="H27" s="173" t="s">
        <v>642</v>
      </c>
      <c r="I27" s="173" t="s">
        <v>650</v>
      </c>
    </row>
    <row r="28" ht="27" spans="1:9">
      <c r="A28" s="172">
        <v>26</v>
      </c>
      <c r="B28" s="173">
        <v>2015</v>
      </c>
      <c r="C28" s="174" t="s">
        <v>554</v>
      </c>
      <c r="D28" s="174" t="s">
        <v>689</v>
      </c>
      <c r="E28" s="174" t="s">
        <v>758</v>
      </c>
      <c r="F28" s="174" t="s">
        <v>1049</v>
      </c>
      <c r="G28" s="175">
        <v>36</v>
      </c>
      <c r="H28" s="173" t="s">
        <v>642</v>
      </c>
      <c r="I28" s="173" t="s">
        <v>650</v>
      </c>
    </row>
    <row r="29" ht="27" spans="1:9">
      <c r="A29" s="172">
        <v>27</v>
      </c>
      <c r="B29" s="173">
        <v>2015</v>
      </c>
      <c r="C29" s="174" t="s">
        <v>555</v>
      </c>
      <c r="D29" s="174" t="s">
        <v>689</v>
      </c>
      <c r="E29" s="174" t="s">
        <v>1089</v>
      </c>
      <c r="F29" s="174" t="s">
        <v>1051</v>
      </c>
      <c r="G29" s="175">
        <v>26</v>
      </c>
      <c r="H29" s="173" t="s">
        <v>642</v>
      </c>
      <c r="I29" s="173" t="s">
        <v>650</v>
      </c>
    </row>
    <row r="30" ht="27" spans="1:9">
      <c r="A30" s="172">
        <v>28</v>
      </c>
      <c r="B30" s="173">
        <v>2013</v>
      </c>
      <c r="C30" s="174" t="s">
        <v>60</v>
      </c>
      <c r="D30" s="174" t="s">
        <v>652</v>
      </c>
      <c r="E30" s="174" t="s">
        <v>680</v>
      </c>
      <c r="F30" s="174" t="s">
        <v>681</v>
      </c>
      <c r="G30" s="175">
        <v>51</v>
      </c>
      <c r="H30" s="173" t="s">
        <v>642</v>
      </c>
      <c r="I30" s="173" t="s">
        <v>650</v>
      </c>
    </row>
    <row r="31" ht="27" spans="1:9">
      <c r="A31" s="172">
        <v>29</v>
      </c>
      <c r="B31" s="173">
        <v>2014</v>
      </c>
      <c r="C31" s="174" t="s">
        <v>97</v>
      </c>
      <c r="D31" s="174" t="s">
        <v>652</v>
      </c>
      <c r="E31" s="174" t="s">
        <v>715</v>
      </c>
      <c r="F31" s="174" t="s">
        <v>716</v>
      </c>
      <c r="G31" s="175">
        <v>40</v>
      </c>
      <c r="H31" s="173" t="s">
        <v>642</v>
      </c>
      <c r="I31" s="173" t="s">
        <v>650</v>
      </c>
    </row>
    <row r="32" ht="94.5" spans="1:9">
      <c r="A32" s="172">
        <v>30</v>
      </c>
      <c r="B32" s="173">
        <v>2022</v>
      </c>
      <c r="C32" s="174" t="s">
        <v>331</v>
      </c>
      <c r="D32" s="174" t="s">
        <v>907</v>
      </c>
      <c r="E32" s="174" t="s">
        <v>908</v>
      </c>
      <c r="F32" s="174" t="s">
        <v>909</v>
      </c>
      <c r="G32" s="175">
        <v>78.90063</v>
      </c>
      <c r="H32" s="173" t="s">
        <v>642</v>
      </c>
      <c r="I32" s="173" t="s">
        <v>650</v>
      </c>
    </row>
    <row r="33" ht="27" spans="1:9">
      <c r="A33" s="172">
        <v>31</v>
      </c>
      <c r="B33" s="173">
        <v>2014</v>
      </c>
      <c r="C33" s="174" t="s">
        <v>82</v>
      </c>
      <c r="D33" s="174" t="s">
        <v>693</v>
      </c>
      <c r="E33" s="174" t="s">
        <v>706</v>
      </c>
      <c r="F33" s="174" t="s">
        <v>707</v>
      </c>
      <c r="G33" s="175">
        <v>50</v>
      </c>
      <c r="H33" s="173" t="s">
        <v>642</v>
      </c>
      <c r="I33" s="173" t="s">
        <v>650</v>
      </c>
    </row>
    <row r="34" ht="27" spans="1:9">
      <c r="A34" s="172">
        <v>32</v>
      </c>
      <c r="B34" s="173">
        <v>2017</v>
      </c>
      <c r="C34" s="174" t="s">
        <v>172</v>
      </c>
      <c r="D34" s="174" t="s">
        <v>693</v>
      </c>
      <c r="E34" s="174" t="s">
        <v>694</v>
      </c>
      <c r="F34" s="174" t="s">
        <v>1090</v>
      </c>
      <c r="G34" s="175">
        <v>57.69</v>
      </c>
      <c r="H34" s="173" t="s">
        <v>642</v>
      </c>
      <c r="I34" s="173" t="s">
        <v>650</v>
      </c>
    </row>
    <row r="35" ht="40.5" spans="1:9">
      <c r="A35" s="172">
        <v>33</v>
      </c>
      <c r="B35" s="173">
        <v>2018</v>
      </c>
      <c r="C35" s="174" t="s">
        <v>196</v>
      </c>
      <c r="D35" s="174" t="s">
        <v>693</v>
      </c>
      <c r="E35" s="174" t="s">
        <v>690</v>
      </c>
      <c r="F35" s="174" t="s">
        <v>844</v>
      </c>
      <c r="G35" s="175">
        <v>795.39</v>
      </c>
      <c r="H35" s="173" t="s">
        <v>642</v>
      </c>
      <c r="I35" s="173" t="s">
        <v>650</v>
      </c>
    </row>
    <row r="36" ht="27" spans="1:9">
      <c r="A36" s="172">
        <v>34</v>
      </c>
      <c r="B36" s="173">
        <v>2013</v>
      </c>
      <c r="C36" s="174" t="s">
        <v>59</v>
      </c>
      <c r="D36" s="174" t="s">
        <v>662</v>
      </c>
      <c r="E36" s="174" t="s">
        <v>678</v>
      </c>
      <c r="F36" s="174" t="s">
        <v>679</v>
      </c>
      <c r="G36" s="175">
        <v>51</v>
      </c>
      <c r="H36" s="173" t="s">
        <v>642</v>
      </c>
      <c r="I36" s="173" t="s">
        <v>650</v>
      </c>
    </row>
    <row r="37" ht="27" spans="1:9">
      <c r="A37" s="172">
        <v>35</v>
      </c>
      <c r="B37" s="173">
        <v>2017</v>
      </c>
      <c r="C37" s="174" t="s">
        <v>167</v>
      </c>
      <c r="D37" s="174" t="s">
        <v>662</v>
      </c>
      <c r="E37" s="174" t="s">
        <v>776</v>
      </c>
      <c r="F37" s="174" t="s">
        <v>777</v>
      </c>
      <c r="G37" s="175">
        <v>215.4</v>
      </c>
      <c r="H37" s="173" t="s">
        <v>642</v>
      </c>
      <c r="I37" s="173" t="s">
        <v>650</v>
      </c>
    </row>
    <row r="38" ht="27" spans="1:9">
      <c r="A38" s="172">
        <v>36</v>
      </c>
      <c r="B38" s="173">
        <v>2013</v>
      </c>
      <c r="C38" s="174" t="s">
        <v>497</v>
      </c>
      <c r="D38" s="174" t="s">
        <v>662</v>
      </c>
      <c r="E38" s="174" t="s">
        <v>895</v>
      </c>
      <c r="F38" s="174" t="s">
        <v>1001</v>
      </c>
      <c r="G38" s="175">
        <v>50</v>
      </c>
      <c r="H38" s="173" t="s">
        <v>642</v>
      </c>
      <c r="I38" s="173" t="s">
        <v>650</v>
      </c>
    </row>
    <row r="39" ht="27" spans="1:9">
      <c r="A39" s="172">
        <v>37</v>
      </c>
      <c r="B39" s="173">
        <v>2015</v>
      </c>
      <c r="C39" s="174" t="s">
        <v>567</v>
      </c>
      <c r="D39" s="174" t="s">
        <v>662</v>
      </c>
      <c r="E39" s="174" t="s">
        <v>985</v>
      </c>
      <c r="F39" s="174" t="s">
        <v>1061</v>
      </c>
      <c r="G39" s="175">
        <v>51</v>
      </c>
      <c r="H39" s="173" t="s">
        <v>642</v>
      </c>
      <c r="I39" s="173" t="s">
        <v>650</v>
      </c>
    </row>
    <row r="40" ht="27" spans="1:9">
      <c r="A40" s="172">
        <v>38</v>
      </c>
      <c r="B40" s="173">
        <v>2013</v>
      </c>
      <c r="C40" s="174" t="s">
        <v>66</v>
      </c>
      <c r="D40" s="174" t="s">
        <v>673</v>
      </c>
      <c r="E40" s="174" t="s">
        <v>674</v>
      </c>
      <c r="F40" s="174" t="s">
        <v>675</v>
      </c>
      <c r="G40" s="175">
        <v>22</v>
      </c>
      <c r="H40" s="173" t="s">
        <v>642</v>
      </c>
      <c r="I40" s="173" t="s">
        <v>650</v>
      </c>
    </row>
    <row r="41" ht="27" spans="1:9">
      <c r="A41" s="172">
        <v>39</v>
      </c>
      <c r="B41" s="173">
        <v>2013</v>
      </c>
      <c r="C41" s="174" t="s">
        <v>56</v>
      </c>
      <c r="D41" s="174" t="s">
        <v>673</v>
      </c>
      <c r="E41" s="174" t="s">
        <v>676</v>
      </c>
      <c r="F41" s="174" t="s">
        <v>677</v>
      </c>
      <c r="G41" s="175">
        <v>55</v>
      </c>
      <c r="H41" s="173" t="s">
        <v>642</v>
      </c>
      <c r="I41" s="173" t="s">
        <v>650</v>
      </c>
    </row>
    <row r="42" ht="27" spans="1:9">
      <c r="A42" s="172">
        <v>40</v>
      </c>
      <c r="B42" s="173">
        <v>2014</v>
      </c>
      <c r="C42" s="174" t="s">
        <v>93</v>
      </c>
      <c r="D42" s="174" t="s">
        <v>673</v>
      </c>
      <c r="E42" s="174" t="s">
        <v>712</v>
      </c>
      <c r="F42" s="174" t="s">
        <v>713</v>
      </c>
      <c r="G42" s="175">
        <v>27</v>
      </c>
      <c r="H42" s="173" t="s">
        <v>642</v>
      </c>
      <c r="I42" s="173" t="s">
        <v>650</v>
      </c>
    </row>
    <row r="43" ht="27" spans="1:9">
      <c r="A43" s="172">
        <v>41</v>
      </c>
      <c r="B43" s="173">
        <v>2014</v>
      </c>
      <c r="C43" s="174" t="s">
        <v>90</v>
      </c>
      <c r="D43" s="174" t="s">
        <v>673</v>
      </c>
      <c r="E43" s="174" t="s">
        <v>712</v>
      </c>
      <c r="F43" s="174" t="s">
        <v>725</v>
      </c>
      <c r="G43" s="175">
        <v>43</v>
      </c>
      <c r="H43" s="173" t="s">
        <v>642</v>
      </c>
      <c r="I43" s="173" t="s">
        <v>650</v>
      </c>
    </row>
    <row r="44" ht="27" spans="1:9">
      <c r="A44" s="172">
        <v>42</v>
      </c>
      <c r="B44" s="173">
        <v>2015</v>
      </c>
      <c r="C44" s="174" t="s">
        <v>116</v>
      </c>
      <c r="D44" s="174" t="s">
        <v>673</v>
      </c>
      <c r="E44" s="174" t="s">
        <v>751</v>
      </c>
      <c r="F44" s="174" t="s">
        <v>752</v>
      </c>
      <c r="G44" s="175">
        <v>30</v>
      </c>
      <c r="H44" s="173" t="s">
        <v>642</v>
      </c>
      <c r="I44" s="173" t="s">
        <v>650</v>
      </c>
    </row>
    <row r="45" ht="114" customHeight="1" spans="1:9">
      <c r="A45" s="172">
        <v>43</v>
      </c>
      <c r="B45" s="173">
        <v>2017</v>
      </c>
      <c r="C45" s="174" t="s">
        <v>242</v>
      </c>
      <c r="D45" s="174" t="s">
        <v>673</v>
      </c>
      <c r="E45" s="174" t="s">
        <v>816</v>
      </c>
      <c r="F45" s="174" t="s">
        <v>817</v>
      </c>
      <c r="G45" s="175">
        <v>69.06</v>
      </c>
      <c r="H45" s="173" t="s">
        <v>642</v>
      </c>
      <c r="I45" s="173" t="s">
        <v>650</v>
      </c>
    </row>
    <row r="46" ht="40.5" spans="1:9">
      <c r="A46" s="172">
        <v>44</v>
      </c>
      <c r="B46" s="173">
        <v>2017</v>
      </c>
      <c r="C46" s="174" t="s">
        <v>162</v>
      </c>
      <c r="D46" s="174" t="s">
        <v>673</v>
      </c>
      <c r="E46" s="174" t="s">
        <v>673</v>
      </c>
      <c r="F46" s="174" t="s">
        <v>849</v>
      </c>
      <c r="G46" s="175">
        <v>885.91</v>
      </c>
      <c r="H46" s="173" t="s">
        <v>642</v>
      </c>
      <c r="I46" s="173" t="s">
        <v>650</v>
      </c>
    </row>
    <row r="47" spans="1:9">
      <c r="A47" s="172">
        <v>45</v>
      </c>
      <c r="B47" s="173">
        <v>2013</v>
      </c>
      <c r="C47" s="174" t="s">
        <v>502</v>
      </c>
      <c r="D47" s="174" t="s">
        <v>673</v>
      </c>
      <c r="E47" s="174" t="s">
        <v>712</v>
      </c>
      <c r="F47" s="174" t="s">
        <v>1005</v>
      </c>
      <c r="G47" s="175">
        <v>100</v>
      </c>
      <c r="H47" s="173" t="s">
        <v>642</v>
      </c>
      <c r="I47" s="173" t="s">
        <v>650</v>
      </c>
    </row>
    <row r="48" ht="27" spans="1:9">
      <c r="A48" s="172">
        <v>46</v>
      </c>
      <c r="B48" s="173">
        <v>2013</v>
      </c>
      <c r="C48" s="174" t="s">
        <v>503</v>
      </c>
      <c r="D48" s="174" t="s">
        <v>673</v>
      </c>
      <c r="E48" s="174" t="s">
        <v>674</v>
      </c>
      <c r="F48" s="174" t="s">
        <v>1006</v>
      </c>
      <c r="G48" s="175">
        <v>65</v>
      </c>
      <c r="H48" s="173" t="s">
        <v>642</v>
      </c>
      <c r="I48" s="173" t="s">
        <v>650</v>
      </c>
    </row>
    <row r="49" spans="1:9">
      <c r="A49" s="172">
        <v>47</v>
      </c>
      <c r="B49" s="173">
        <v>2013</v>
      </c>
      <c r="C49" s="174" t="s">
        <v>509</v>
      </c>
      <c r="D49" s="174" t="s">
        <v>673</v>
      </c>
      <c r="E49" s="174" t="s">
        <v>712</v>
      </c>
      <c r="F49" s="174" t="s">
        <v>1013</v>
      </c>
      <c r="G49" s="175">
        <v>40</v>
      </c>
      <c r="H49" s="173" t="s">
        <v>642</v>
      </c>
      <c r="I49" s="173" t="s">
        <v>650</v>
      </c>
    </row>
    <row r="50" ht="27" spans="1:9">
      <c r="A50" s="172">
        <v>48</v>
      </c>
      <c r="B50" s="173">
        <v>2013</v>
      </c>
      <c r="C50" s="174" t="s">
        <v>510</v>
      </c>
      <c r="D50" s="174" t="s">
        <v>673</v>
      </c>
      <c r="E50" s="174" t="s">
        <v>1014</v>
      </c>
      <c r="F50" s="174" t="s">
        <v>1015</v>
      </c>
      <c r="G50" s="175">
        <v>50</v>
      </c>
      <c r="H50" s="173" t="s">
        <v>642</v>
      </c>
      <c r="I50" s="173" t="s">
        <v>650</v>
      </c>
    </row>
    <row r="51" ht="54" spans="1:9">
      <c r="A51" s="172">
        <v>49</v>
      </c>
      <c r="B51" s="173">
        <v>2014</v>
      </c>
      <c r="C51" s="174" t="s">
        <v>545</v>
      </c>
      <c r="D51" s="174" t="s">
        <v>673</v>
      </c>
      <c r="E51" s="174" t="s">
        <v>712</v>
      </c>
      <c r="F51" s="174" t="s">
        <v>1043</v>
      </c>
      <c r="G51" s="175">
        <v>215</v>
      </c>
      <c r="H51" s="173" t="s">
        <v>642</v>
      </c>
      <c r="I51" s="173" t="s">
        <v>650</v>
      </c>
    </row>
    <row r="52" ht="27" spans="1:9">
      <c r="A52" s="172">
        <v>50</v>
      </c>
      <c r="B52" s="173">
        <v>2015</v>
      </c>
      <c r="C52" s="174" t="s">
        <v>551</v>
      </c>
      <c r="D52" s="174" t="s">
        <v>673</v>
      </c>
      <c r="E52" s="174" t="s">
        <v>712</v>
      </c>
      <c r="F52" s="174" t="s">
        <v>1048</v>
      </c>
      <c r="G52" s="175">
        <v>53</v>
      </c>
      <c r="H52" s="173" t="s">
        <v>642</v>
      </c>
      <c r="I52" s="173" t="s">
        <v>650</v>
      </c>
    </row>
    <row r="53" ht="67.5" spans="1:9">
      <c r="A53" s="172">
        <v>51</v>
      </c>
      <c r="B53" s="173">
        <v>2023</v>
      </c>
      <c r="C53" s="174" t="s">
        <v>379</v>
      </c>
      <c r="D53" s="174" t="s">
        <v>652</v>
      </c>
      <c r="E53" s="174" t="s">
        <v>968</v>
      </c>
      <c r="F53" s="174" t="s">
        <v>969</v>
      </c>
      <c r="G53" s="175">
        <v>630</v>
      </c>
      <c r="H53" s="173" t="s">
        <v>642</v>
      </c>
      <c r="I53" s="173" t="s">
        <v>650</v>
      </c>
    </row>
  </sheetData>
  <autoFilter xmlns:etc="http://www.wps.cn/officeDocument/2017/etCustomData" ref="A2:I53" etc:filterBottomFollowUsedRange="0">
    <sortState ref="A2:I53">
      <sortCondition ref="D2" descending="1"/>
    </sortState>
    <extLst/>
  </autoFilter>
  <mergeCells count="1">
    <mergeCell ref="A1:I1"/>
  </mergeCells>
  <conditionalFormatting sqref="C53">
    <cfRule type="duplicateValues" dxfId="0" priority="1"/>
  </conditionalFormatting>
  <conditionalFormatting sqref="C1:C52 J3:J53 C54:C1048576">
    <cfRule type="duplicateValues" dxfId="0" priority="2"/>
  </conditionalFormatting>
  <printOptions horizontalCentered="1"/>
  <pageMargins left="0.748031496062992" right="0.748031496062992" top="0.984251968503937" bottom="0.984251968503937" header="0.511811023622047" footer="0.511811023622047"/>
  <pageSetup paperSize="8" firstPageNumber="7" fitToHeight="0" orientation="landscape" useFirstPageNumber="1"/>
  <headerFooter>
    <oddFooter>&amp;C第 &amp;P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G66"/>
  <sheetViews>
    <sheetView view="pageBreakPreview" zoomScale="70" zoomScaleNormal="70" topLeftCell="J1" workbookViewId="0">
      <pane ySplit="4" topLeftCell="A5" activePane="bottomLeft" state="frozen"/>
      <selection/>
      <selection pane="bottomLeft" activeCell="AC8" sqref="AC8"/>
    </sheetView>
  </sheetViews>
  <sheetFormatPr defaultColWidth="9" defaultRowHeight="13.5"/>
  <cols>
    <col min="1" max="1" width="18.75" style="10" customWidth="1"/>
    <col min="2" max="2" width="11.25" style="11" customWidth="1"/>
    <col min="3" max="3" width="9" style="11"/>
    <col min="4" max="4" width="9.125" style="11" customWidth="1"/>
    <col min="5" max="5" width="47.75" style="11" customWidth="1"/>
    <col min="6" max="6" width="12.75" style="11" customWidth="1"/>
    <col min="7" max="7" width="14.75" style="11" customWidth="1"/>
    <col min="8" max="8" width="60" style="11" customWidth="1"/>
    <col min="9" max="9" width="17" style="11" customWidth="1"/>
    <col min="10" max="10" width="16.625" style="11" customWidth="1"/>
    <col min="11" max="11" width="15.5" style="11" customWidth="1"/>
    <col min="12" max="12" width="14.5" style="11" customWidth="1"/>
    <col min="13" max="13" width="20.875" style="11" customWidth="1"/>
    <col min="14" max="14" width="15.5" style="11" customWidth="1"/>
    <col min="15" max="15" width="8.75" style="11" customWidth="1"/>
    <col min="16" max="16" width="24.75" style="11" customWidth="1"/>
    <col min="17" max="17" width="9" style="11" customWidth="1"/>
    <col min="18" max="18" width="12.625" style="11" customWidth="1"/>
    <col min="19" max="19" width="9" style="11" customWidth="1"/>
    <col min="20" max="20" width="15.125" style="11" customWidth="1"/>
    <col min="21" max="21" width="13" style="11" customWidth="1"/>
    <col min="22" max="22" width="21.75" style="11" customWidth="1"/>
    <col min="23" max="23" width="9" style="11" customWidth="1"/>
    <col min="24" max="24" width="21.375" style="11" customWidth="1"/>
    <col min="25" max="25" width="9" style="11" customWidth="1"/>
    <col min="26" max="26" width="12.25" style="11" customWidth="1"/>
    <col min="27" max="28" width="9" style="11" customWidth="1"/>
    <col min="29" max="29" width="15.625" style="11" customWidth="1"/>
    <col min="30" max="30" width="17.125" style="11" customWidth="1"/>
    <col min="31" max="31" width="9" style="11"/>
    <col min="32" max="33" width="12.125" style="11" customWidth="1"/>
    <col min="34" max="16384" width="9" style="11"/>
  </cols>
  <sheetData>
    <row r="1" ht="70.15" customHeight="1" spans="1:33">
      <c r="A1" s="12" t="s">
        <v>589</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row>
    <row r="2" ht="19.15" customHeight="1" spans="1:33">
      <c r="A2" s="13" t="s">
        <v>590</v>
      </c>
      <c r="B2" s="14" t="s">
        <v>591</v>
      </c>
      <c r="C2" s="14" t="s">
        <v>592</v>
      </c>
      <c r="D2" s="14" t="s">
        <v>593</v>
      </c>
      <c r="E2" s="14" t="s">
        <v>594</v>
      </c>
      <c r="F2" s="14" t="s">
        <v>595</v>
      </c>
      <c r="G2" s="14" t="s">
        <v>596</v>
      </c>
      <c r="H2" s="14" t="s">
        <v>597</v>
      </c>
      <c r="I2" s="14" t="s">
        <v>598</v>
      </c>
      <c r="J2" s="14"/>
      <c r="K2" s="14"/>
      <c r="L2" s="14" t="s">
        <v>599</v>
      </c>
      <c r="M2" s="14"/>
      <c r="N2" s="14"/>
      <c r="O2" s="14" t="s">
        <v>600</v>
      </c>
      <c r="P2" s="14" t="s">
        <v>601</v>
      </c>
      <c r="Q2" s="14" t="s">
        <v>602</v>
      </c>
      <c r="R2" s="14" t="s">
        <v>603</v>
      </c>
      <c r="S2" s="14" t="s">
        <v>604</v>
      </c>
      <c r="T2" s="14" t="s">
        <v>605</v>
      </c>
      <c r="U2" s="15" t="s">
        <v>606</v>
      </c>
      <c r="V2" s="16"/>
      <c r="W2" s="14" t="s">
        <v>607</v>
      </c>
      <c r="X2" s="14" t="s">
        <v>608</v>
      </c>
      <c r="Y2" s="14" t="s">
        <v>609</v>
      </c>
      <c r="Z2" s="14" t="s">
        <v>610</v>
      </c>
      <c r="AA2" s="14" t="s">
        <v>611</v>
      </c>
      <c r="AB2" s="14" t="s">
        <v>612</v>
      </c>
      <c r="AC2" s="14" t="s">
        <v>613</v>
      </c>
      <c r="AD2" s="14" t="s">
        <v>615</v>
      </c>
    </row>
    <row r="3" ht="67.5" spans="1:33">
      <c r="A3" s="13"/>
      <c r="B3" s="14"/>
      <c r="C3" s="14"/>
      <c r="D3" s="14"/>
      <c r="E3" s="14"/>
      <c r="F3" s="14"/>
      <c r="G3" s="14"/>
      <c r="H3" s="14"/>
      <c r="I3" s="14" t="s">
        <v>5</v>
      </c>
      <c r="J3" s="14" t="s">
        <v>616</v>
      </c>
      <c r="K3" s="14" t="s">
        <v>617</v>
      </c>
      <c r="L3" s="14" t="s">
        <v>5</v>
      </c>
      <c r="M3" s="14" t="s">
        <v>616</v>
      </c>
      <c r="N3" s="14" t="s">
        <v>617</v>
      </c>
      <c r="O3" s="14"/>
      <c r="P3" s="14"/>
      <c r="Q3" s="14"/>
      <c r="R3" s="14"/>
      <c r="S3" s="14"/>
      <c r="T3" s="14"/>
      <c r="U3" s="14" t="s">
        <v>618</v>
      </c>
      <c r="V3" s="14" t="s">
        <v>619</v>
      </c>
      <c r="W3" s="14"/>
      <c r="X3" s="14"/>
      <c r="Y3" s="14"/>
      <c r="Z3" s="14"/>
      <c r="AA3" s="14"/>
      <c r="AB3" s="14"/>
      <c r="AC3" s="14"/>
      <c r="AD3" s="14"/>
      <c r="AE3" s="11" t="s">
        <v>620</v>
      </c>
    </row>
    <row r="4" ht="94.5" spans="1:33">
      <c r="A4" s="17" t="s">
        <v>621</v>
      </c>
      <c r="B4" s="18"/>
      <c r="C4" s="18"/>
      <c r="D4" s="19"/>
      <c r="E4" s="18" t="s">
        <v>622</v>
      </c>
      <c r="F4" s="20"/>
      <c r="G4" s="18" t="s">
        <v>623</v>
      </c>
      <c r="H4" s="18" t="s">
        <v>624</v>
      </c>
      <c r="I4" s="18" t="s">
        <v>625</v>
      </c>
      <c r="J4" s="18"/>
      <c r="K4" s="18"/>
      <c r="L4" s="18" t="s">
        <v>625</v>
      </c>
      <c r="M4" s="18"/>
      <c r="N4" s="18"/>
      <c r="O4" s="18" t="s">
        <v>626</v>
      </c>
      <c r="P4" s="18" t="s">
        <v>627</v>
      </c>
      <c r="Q4" s="18" t="s">
        <v>628</v>
      </c>
      <c r="R4" s="18" t="s">
        <v>629</v>
      </c>
      <c r="S4" s="21" t="s">
        <v>630</v>
      </c>
      <c r="T4" s="22" t="s">
        <v>631</v>
      </c>
      <c r="U4" s="18" t="s">
        <v>632</v>
      </c>
      <c r="V4" s="23"/>
      <c r="W4" s="21" t="s">
        <v>630</v>
      </c>
      <c r="X4" s="21" t="s">
        <v>633</v>
      </c>
      <c r="Y4" s="21" t="s">
        <v>634</v>
      </c>
      <c r="Z4" s="21" t="s">
        <v>635</v>
      </c>
      <c r="AA4" s="23"/>
      <c r="AB4" s="23"/>
      <c r="AC4" s="21" t="s">
        <v>636</v>
      </c>
      <c r="AD4" s="18"/>
      <c r="AF4" s="24" t="s">
        <v>637</v>
      </c>
      <c r="AG4" s="24" t="s">
        <v>638</v>
      </c>
    </row>
    <row r="5" ht="19.9" customHeight="1" spans="1:33">
      <c r="A5" s="25" t="str">
        <f>540423&amp;D5&amp;VLOOKUP(P5,{"青稞","01";"小麦","02";"饲料","03";"牦牛","04";"乳","05";"羊","06";"猪","07";"鸡","08";"蜂","09";"鱼虾","10";"藏药","11";"茶","12";"葡萄","13";"苹果","14";"猕猴桃","15";"设施农业","16";"乡村旅游","17";"商贸流通","18";"其他","19"},2,FALSE)&amp;TEXT(COUNTIF($P$5:P5,P5),"000")</f>
        <v>540423201319001</v>
      </c>
      <c r="B5" s="26" t="s">
        <v>48</v>
      </c>
      <c r="C5" s="27" t="s">
        <v>49</v>
      </c>
      <c r="D5" s="27" cm="1">
        <f t="array" ref="D5">INDEX(附件2!$D:$D,MATCH(E5,附件2!$E:$E,0))</f>
        <v>2013</v>
      </c>
      <c r="E5" s="29" t="s">
        <v>58</v>
      </c>
      <c r="F5" s="28" t="s">
        <v>647</v>
      </c>
      <c r="G5" s="29" t="s">
        <v>648</v>
      </c>
      <c r="H5" s="30" t="s">
        <v>649</v>
      </c>
      <c r="I5" s="31">
        <f t="shared" ref="I5:I36" si="0">J5+K5</f>
        <v>50</v>
      </c>
      <c r="J5" s="31">
        <f>VLOOKUP(E5,附件2!$E$9:$I$410,5,0)/10000</f>
        <v>45</v>
      </c>
      <c r="K5" s="32">
        <f>VLOOKUP(E5,附件2!E:AF,28,0)/10000</f>
        <v>5</v>
      </c>
      <c r="L5" s="31">
        <f t="shared" ref="L5:L36" si="1">M5+N5</f>
        <v>45</v>
      </c>
      <c r="M5" s="33">
        <f>VLOOKUP(E5,附件2!$E:$BE,30,0)/10000</f>
        <v>45</v>
      </c>
      <c r="N5" s="34">
        <f>VLOOKUP(E5,附件2!$E:$BE,53,0)/10000</f>
        <v>0</v>
      </c>
      <c r="O5" s="26" t="s">
        <v>642</v>
      </c>
      <c r="P5" s="26" t="s">
        <v>643</v>
      </c>
      <c r="Q5" s="26" t="s">
        <v>644</v>
      </c>
      <c r="R5" s="26" t="s">
        <v>650</v>
      </c>
      <c r="S5" s="26" t="s">
        <v>52</v>
      </c>
      <c r="T5" s="26" t="s">
        <v>645</v>
      </c>
      <c r="U5" s="26" t="s">
        <v>645</v>
      </c>
      <c r="V5" s="26" t="s">
        <v>645</v>
      </c>
      <c r="W5" s="26" t="s">
        <v>645</v>
      </c>
      <c r="X5" s="26" t="s">
        <v>645</v>
      </c>
      <c r="Y5" s="26" t="s">
        <v>645</v>
      </c>
      <c r="Z5" s="26" t="s">
        <v>645</v>
      </c>
      <c r="AA5" s="26" t="s">
        <v>645</v>
      </c>
      <c r="AB5" s="38">
        <v>0</v>
      </c>
      <c r="AC5" s="35" t="s">
        <v>646</v>
      </c>
      <c r="AD5" s="35" t="s">
        <v>651</v>
      </c>
      <c r="AE5" s="36"/>
      <c r="AF5" s="11">
        <f t="shared" ref="AF5:AF36" si="2">D5</f>
        <v>2013</v>
      </c>
      <c r="AG5" s="11" t="str">
        <f t="shared" ref="AG5:AG36" si="3">A5</f>
        <v>540423201319001</v>
      </c>
    </row>
    <row r="6" ht="19.9" customHeight="1" spans="1:33">
      <c r="A6" s="25" t="str">
        <f>540423&amp;D6&amp;VLOOKUP(P6,{"青稞","01";"小麦","02";"饲料","03";"牦牛","04";"乳","05";"羊","06";"猪","07";"鸡","08";"蜂","09";"鱼虾","10";"藏药","11";"茶","12";"葡萄","13";"苹果","14";"猕猴桃","15";"设施农业","16";"乡村旅游","17";"商贸流通","18";"其他","19"},2,FALSE)&amp;TEXT(COUNTIF($P$5:P6,P6),"000")</f>
        <v>540423201316001</v>
      </c>
      <c r="B6" s="26" t="s">
        <v>48</v>
      </c>
      <c r="C6" s="27" t="s">
        <v>49</v>
      </c>
      <c r="D6" s="27" cm="1">
        <f t="array" ref="D6">INDEX(附件2!$D:$D,MATCH(E6,附件2!$E:$E,0))</f>
        <v>2013</v>
      </c>
      <c r="E6" s="41" t="s">
        <v>67</v>
      </c>
      <c r="F6" s="28" t="s">
        <v>669</v>
      </c>
      <c r="G6" s="29" t="s">
        <v>670</v>
      </c>
      <c r="H6" s="30" t="s">
        <v>671</v>
      </c>
      <c r="I6" s="31">
        <f t="shared" si="0"/>
        <v>17</v>
      </c>
      <c r="J6" s="31">
        <f>VLOOKUP(E6,附件2!$E$9:$I$410,5,0)/10000</f>
        <v>15</v>
      </c>
      <c r="K6" s="32">
        <f>VLOOKUP(E6,附件2!E:AF,28,0)/10000</f>
        <v>2</v>
      </c>
      <c r="L6" s="31">
        <f t="shared" si="1"/>
        <v>15</v>
      </c>
      <c r="M6" s="33">
        <f>VLOOKUP(E6,附件2!$E:$BE,30,0)/10000</f>
        <v>15</v>
      </c>
      <c r="N6" s="34">
        <f>VLOOKUP(E6,附件2!$E:$BE,53,0)/10000</f>
        <v>0</v>
      </c>
      <c r="O6" s="26" t="s">
        <v>642</v>
      </c>
      <c r="P6" s="26" t="s">
        <v>672</v>
      </c>
      <c r="Q6" s="26" t="s">
        <v>644</v>
      </c>
      <c r="R6" s="26" t="s">
        <v>650</v>
      </c>
      <c r="S6" s="26" t="s">
        <v>52</v>
      </c>
      <c r="T6" s="26" t="s">
        <v>645</v>
      </c>
      <c r="U6" s="26" t="s">
        <v>645</v>
      </c>
      <c r="V6" s="26" t="s">
        <v>645</v>
      </c>
      <c r="W6" s="26" t="s">
        <v>645</v>
      </c>
      <c r="X6" s="26" t="s">
        <v>645</v>
      </c>
      <c r="Y6" s="26" t="s">
        <v>645</v>
      </c>
      <c r="Z6" s="26" t="s">
        <v>645</v>
      </c>
      <c r="AA6" s="26" t="s">
        <v>645</v>
      </c>
      <c r="AB6" s="38">
        <v>0</v>
      </c>
      <c r="AC6" s="35" t="s">
        <v>646</v>
      </c>
      <c r="AD6" s="35"/>
      <c r="AE6" s="36"/>
      <c r="AF6" s="11">
        <f t="shared" si="2"/>
        <v>2013</v>
      </c>
      <c r="AG6" s="11" t="str">
        <f t="shared" si="3"/>
        <v>540423201316001</v>
      </c>
    </row>
    <row r="7" ht="19.9" customHeight="1" spans="1:33">
      <c r="A7" s="25" t="str">
        <f>540423&amp;D7&amp;VLOOKUP(P7,{"青稞","01";"小麦","02";"饲料","03";"牦牛","04";"乳","05";"羊","06";"猪","07";"鸡","08";"蜂","09";"鱼虾","10";"藏药","11";"茶","12";"葡萄","13";"苹果","14";"猕猴桃","15";"设施农业","16";"乡村旅游","17";"商贸流通","18";"其他","19"},2,FALSE)&amp;TEXT(COUNTIF($P$5:P7,P7),"000")</f>
        <v>540423201316002</v>
      </c>
      <c r="B7" s="26" t="s">
        <v>48</v>
      </c>
      <c r="C7" s="27" t="s">
        <v>49</v>
      </c>
      <c r="D7" s="27" cm="1">
        <f t="array" ref="D7">INDEX(附件2!$D:$D,MATCH(E7,附件2!$E:$E,0))</f>
        <v>2013</v>
      </c>
      <c r="E7" s="41" t="s">
        <v>66</v>
      </c>
      <c r="F7" s="28" t="s">
        <v>673</v>
      </c>
      <c r="G7" s="29" t="s">
        <v>674</v>
      </c>
      <c r="H7" s="30" t="s">
        <v>675</v>
      </c>
      <c r="I7" s="31">
        <f t="shared" si="0"/>
        <v>22</v>
      </c>
      <c r="J7" s="31">
        <f>VLOOKUP(E7,附件2!$E$9:$I$410,5,0)/10000</f>
        <v>20</v>
      </c>
      <c r="K7" s="32">
        <f>VLOOKUP(E7,附件2!E:AF,28,0)/10000</f>
        <v>2</v>
      </c>
      <c r="L7" s="31">
        <f t="shared" si="1"/>
        <v>22</v>
      </c>
      <c r="M7" s="33">
        <f>VLOOKUP(E7,附件2!$E:$BE,30,0)/10000</f>
        <v>20</v>
      </c>
      <c r="N7" s="34">
        <f>VLOOKUP(E7,附件2!$E:$BE,53,0)/10000</f>
        <v>2</v>
      </c>
      <c r="O7" s="26" t="s">
        <v>642</v>
      </c>
      <c r="P7" s="26" t="s">
        <v>672</v>
      </c>
      <c r="Q7" s="26" t="s">
        <v>644</v>
      </c>
      <c r="R7" s="26" t="s">
        <v>650</v>
      </c>
      <c r="S7" s="26" t="s">
        <v>52</v>
      </c>
      <c r="T7" s="26" t="s">
        <v>645</v>
      </c>
      <c r="U7" s="26" t="s">
        <v>645</v>
      </c>
      <c r="V7" s="26" t="s">
        <v>645</v>
      </c>
      <c r="W7" s="26" t="s">
        <v>645</v>
      </c>
      <c r="X7" s="26" t="s">
        <v>645</v>
      </c>
      <c r="Y7" s="26" t="s">
        <v>645</v>
      </c>
      <c r="Z7" s="26" t="s">
        <v>645</v>
      </c>
      <c r="AA7" s="26" t="s">
        <v>645</v>
      </c>
      <c r="AB7" s="38">
        <v>0</v>
      </c>
      <c r="AC7" s="35" t="s">
        <v>646</v>
      </c>
      <c r="AD7" s="35" t="s">
        <v>651</v>
      </c>
      <c r="AE7" s="36"/>
      <c r="AF7" s="11">
        <f t="shared" si="2"/>
        <v>2013</v>
      </c>
      <c r="AG7" s="11" t="str">
        <f t="shared" si="3"/>
        <v>540423201316002</v>
      </c>
    </row>
    <row r="8" ht="19.9" customHeight="1" spans="1:33">
      <c r="A8" s="25" t="str">
        <f>540423&amp;D8&amp;VLOOKUP(P8,{"青稞","01";"小麦","02";"饲料","03";"牦牛","04";"乳","05";"羊","06";"猪","07";"鸡","08";"蜂","09";"鱼虾","10";"藏药","11";"茶","12";"葡萄","13";"苹果","14";"猕猴桃","15";"设施农业","16";"乡村旅游","17";"商贸流通","18";"其他","19"},2,FALSE)&amp;TEXT(COUNTIF($P$5:P8,P8),"000")</f>
        <v>540423201319002</v>
      </c>
      <c r="B8" s="26" t="s">
        <v>48</v>
      </c>
      <c r="C8" s="27" t="s">
        <v>49</v>
      </c>
      <c r="D8" s="27" cm="1">
        <f t="array" ref="D8">INDEX(附件2!$D:$D,MATCH(E8,附件2!$E:$E,0))</f>
        <v>2013</v>
      </c>
      <c r="E8" s="29" t="s">
        <v>56</v>
      </c>
      <c r="F8" s="28" t="s">
        <v>673</v>
      </c>
      <c r="G8" s="29" t="s">
        <v>676</v>
      </c>
      <c r="H8" s="30" t="s">
        <v>677</v>
      </c>
      <c r="I8" s="31">
        <f t="shared" si="0"/>
        <v>55</v>
      </c>
      <c r="J8" s="31">
        <f>VLOOKUP(E8,附件2!$E$9:$I$410,5,0)/10000</f>
        <v>50</v>
      </c>
      <c r="K8" s="32">
        <f>VLOOKUP(E8,附件2!E:AF,28,0)/10000</f>
        <v>5</v>
      </c>
      <c r="L8" s="31">
        <f t="shared" si="1"/>
        <v>55</v>
      </c>
      <c r="M8" s="33">
        <f>VLOOKUP(E8,附件2!$E:$BE,30,0)/10000</f>
        <v>50</v>
      </c>
      <c r="N8" s="34">
        <f>VLOOKUP(E8,附件2!$E:$BE,53,0)/10000</f>
        <v>5</v>
      </c>
      <c r="O8" s="26" t="s">
        <v>642</v>
      </c>
      <c r="P8" s="26" t="s">
        <v>643</v>
      </c>
      <c r="Q8" s="26" t="s">
        <v>644</v>
      </c>
      <c r="R8" s="26" t="s">
        <v>650</v>
      </c>
      <c r="S8" s="26" t="s">
        <v>52</v>
      </c>
      <c r="T8" s="26" t="s">
        <v>645</v>
      </c>
      <c r="U8" s="26" t="s">
        <v>645</v>
      </c>
      <c r="V8" s="26" t="s">
        <v>645</v>
      </c>
      <c r="W8" s="26" t="s">
        <v>645</v>
      </c>
      <c r="X8" s="26" t="s">
        <v>645</v>
      </c>
      <c r="Y8" s="26" t="s">
        <v>645</v>
      </c>
      <c r="Z8" s="26" t="s">
        <v>645</v>
      </c>
      <c r="AA8" s="26" t="s">
        <v>645</v>
      </c>
      <c r="AB8" s="38">
        <v>0</v>
      </c>
      <c r="AC8" s="35" t="s">
        <v>646</v>
      </c>
      <c r="AD8" s="35" t="s">
        <v>651</v>
      </c>
      <c r="AE8" s="36"/>
      <c r="AF8" s="11">
        <f t="shared" si="2"/>
        <v>2013</v>
      </c>
      <c r="AG8" s="11" t="str">
        <f t="shared" si="3"/>
        <v>540423201319002</v>
      </c>
    </row>
    <row r="9" ht="19.9" customHeight="1" spans="1:33">
      <c r="A9" s="25" t="str">
        <f>540423&amp;D9&amp;VLOOKUP(P9,{"青稞","01";"小麦","02";"饲料","03";"牦牛","04";"乳","05";"羊","06";"猪","07";"鸡","08";"蜂","09";"鱼虾","10";"藏药","11";"茶","12";"葡萄","13";"苹果","14";"猕猴桃","15";"设施农业","16";"乡村旅游","17";"商贸流通","18";"其他","19"},2,FALSE)&amp;TEXT(COUNTIF($P$5:P9,P9),"000")</f>
        <v>540423201317001</v>
      </c>
      <c r="B9" s="26" t="s">
        <v>48</v>
      </c>
      <c r="C9" s="27" t="s">
        <v>49</v>
      </c>
      <c r="D9" s="27" cm="1">
        <f t="array" ref="D9">INDEX(附件2!$D:$D,MATCH(E9,附件2!$E:$E,0))</f>
        <v>2013</v>
      </c>
      <c r="E9" s="41" t="s">
        <v>59</v>
      </c>
      <c r="F9" s="28" t="s">
        <v>662</v>
      </c>
      <c r="G9" s="29" t="s">
        <v>678</v>
      </c>
      <c r="H9" s="30" t="s">
        <v>679</v>
      </c>
      <c r="I9" s="31">
        <f t="shared" si="0"/>
        <v>51</v>
      </c>
      <c r="J9" s="31">
        <f>VLOOKUP(E9,附件2!$E$9:$I$410,5,0)/10000</f>
        <v>45</v>
      </c>
      <c r="K9" s="32">
        <f>VLOOKUP(E9,附件2!E:AF,28,0)/10000</f>
        <v>6</v>
      </c>
      <c r="L9" s="31">
        <f t="shared" si="1"/>
        <v>45</v>
      </c>
      <c r="M9" s="33">
        <f>VLOOKUP(E9,附件2!$E:$BE,30,0)/10000</f>
        <v>45</v>
      </c>
      <c r="N9" s="34">
        <f>VLOOKUP(E9,附件2!$E:$BE,53,0)/10000</f>
        <v>0</v>
      </c>
      <c r="O9" s="26" t="s">
        <v>642</v>
      </c>
      <c r="P9" s="26" t="s">
        <v>655</v>
      </c>
      <c r="Q9" s="26" t="s">
        <v>644</v>
      </c>
      <c r="R9" s="26" t="s">
        <v>650</v>
      </c>
      <c r="S9" s="26" t="s">
        <v>52</v>
      </c>
      <c r="T9" s="26" t="s">
        <v>645</v>
      </c>
      <c r="U9" s="26" t="s">
        <v>645</v>
      </c>
      <c r="V9" s="26" t="s">
        <v>645</v>
      </c>
      <c r="W9" s="26" t="s">
        <v>645</v>
      </c>
      <c r="X9" s="26" t="s">
        <v>645</v>
      </c>
      <c r="Y9" s="26" t="s">
        <v>645</v>
      </c>
      <c r="Z9" s="26" t="s">
        <v>645</v>
      </c>
      <c r="AA9" s="26" t="s">
        <v>645</v>
      </c>
      <c r="AB9" s="38">
        <v>0</v>
      </c>
      <c r="AC9" s="35" t="s">
        <v>646</v>
      </c>
      <c r="AD9" s="35"/>
      <c r="AE9" s="36"/>
      <c r="AF9" s="11">
        <f t="shared" si="2"/>
        <v>2013</v>
      </c>
      <c r="AG9" s="11" t="str">
        <f t="shared" si="3"/>
        <v>540423201317001</v>
      </c>
    </row>
    <row r="10" ht="19.9" customHeight="1" spans="1:33">
      <c r="A10" s="25" t="str">
        <f>540423&amp;D10&amp;VLOOKUP(P10,{"青稞","01";"小麦","02";"饲料","03";"牦牛","04";"乳","05";"羊","06";"猪","07";"鸡","08";"蜂","09";"鱼虾","10";"藏药","11";"茶","12";"葡萄","13";"苹果","14";"猕猴桃","15";"设施农业","16";"乡村旅游","17";"商贸流通","18";"其他","19"},2,FALSE)&amp;TEXT(COUNTIF($P$5:P10,P10),"000")</f>
        <v>540423201317002</v>
      </c>
      <c r="B10" s="26" t="s">
        <v>48</v>
      </c>
      <c r="C10" s="27" t="s">
        <v>49</v>
      </c>
      <c r="D10" s="27" cm="1">
        <f t="array" ref="D10">INDEX(附件2!$D:$D,MATCH(E10,附件2!$E:$E,0))</f>
        <v>2013</v>
      </c>
      <c r="E10" s="41" t="s">
        <v>60</v>
      </c>
      <c r="F10" s="28" t="s">
        <v>652</v>
      </c>
      <c r="G10" s="29" t="s">
        <v>680</v>
      </c>
      <c r="H10" s="30" t="s">
        <v>681</v>
      </c>
      <c r="I10" s="31">
        <f t="shared" si="0"/>
        <v>51</v>
      </c>
      <c r="J10" s="31">
        <f>VLOOKUP(E10,附件2!$E$9:$I$410,5,0)/10000</f>
        <v>45</v>
      </c>
      <c r="K10" s="32">
        <f>VLOOKUP(E10,附件2!E:AF,28,0)/10000</f>
        <v>6</v>
      </c>
      <c r="L10" s="31">
        <f t="shared" si="1"/>
        <v>45</v>
      </c>
      <c r="M10" s="33">
        <f>VLOOKUP(E10,附件2!$E:$BE,30,0)/10000</f>
        <v>45</v>
      </c>
      <c r="N10" s="34">
        <f>VLOOKUP(E10,附件2!$E:$BE,53,0)/10000</f>
        <v>0</v>
      </c>
      <c r="O10" s="26" t="s">
        <v>642</v>
      </c>
      <c r="P10" s="26" t="s">
        <v>655</v>
      </c>
      <c r="Q10" s="26" t="s">
        <v>644</v>
      </c>
      <c r="R10" s="26" t="s">
        <v>650</v>
      </c>
      <c r="S10" s="26" t="s">
        <v>51</v>
      </c>
      <c r="T10" s="26" t="s">
        <v>656</v>
      </c>
      <c r="U10" s="35" t="s">
        <v>682</v>
      </c>
      <c r="V10" s="35" t="s">
        <v>683</v>
      </c>
      <c r="W10" s="26" t="s">
        <v>51</v>
      </c>
      <c r="X10" s="26">
        <v>2023.11</v>
      </c>
      <c r="Y10" s="26" t="s">
        <v>684</v>
      </c>
      <c r="Z10" s="26" t="s">
        <v>645</v>
      </c>
      <c r="AA10" s="26">
        <v>130000</v>
      </c>
      <c r="AB10" s="38">
        <v>0</v>
      </c>
      <c r="AC10" s="35" t="s">
        <v>646</v>
      </c>
      <c r="AD10" s="35"/>
      <c r="AE10" s="36"/>
      <c r="AF10" s="11">
        <f t="shared" si="2"/>
        <v>2013</v>
      </c>
      <c r="AG10" s="11" t="str">
        <f t="shared" si="3"/>
        <v>540423201317002</v>
      </c>
    </row>
    <row r="11" ht="19.9" customHeight="1" spans="1:33">
      <c r="A11" s="25" t="str">
        <f>540423&amp;D11&amp;VLOOKUP(P11,{"青稞","01";"小麦","02";"饲料","03";"牦牛","04";"乳","05";"羊","06";"猪","07";"鸡","08";"蜂","09";"鱼虾","10";"藏药","11";"茶","12";"葡萄","13";"苹果","14";"猕猴桃","15";"设施农业","16";"乡村旅游","17";"商贸流通","18";"其他","19"},2,FALSE)&amp;TEXT(COUNTIF($P$5:P11,P11),"000")</f>
        <v>540423201316003</v>
      </c>
      <c r="B11" s="26" t="s">
        <v>48</v>
      </c>
      <c r="C11" s="27" t="s">
        <v>49</v>
      </c>
      <c r="D11" s="27" cm="1">
        <f t="array" ref="D11">INDEX(附件2!$D:$D,MATCH(E11,附件2!$E:$E,0))</f>
        <v>2013</v>
      </c>
      <c r="E11" s="41" t="s">
        <v>70</v>
      </c>
      <c r="F11" s="28" t="s">
        <v>689</v>
      </c>
      <c r="G11" s="29" t="s">
        <v>690</v>
      </c>
      <c r="H11" s="30" t="s">
        <v>691</v>
      </c>
      <c r="I11" s="31">
        <f t="shared" si="0"/>
        <v>40</v>
      </c>
      <c r="J11" s="31">
        <f>VLOOKUP(E11,附件2!$E$9:$I$410,5,0)/10000</f>
        <v>35</v>
      </c>
      <c r="K11" s="32">
        <f>VLOOKUP(E11,附件2!E:AF,28,0)/10000</f>
        <v>5</v>
      </c>
      <c r="L11" s="31">
        <f t="shared" si="1"/>
        <v>40</v>
      </c>
      <c r="M11" s="33">
        <f>VLOOKUP(E11,附件2!$E:$BE,30,0)/10000</f>
        <v>35</v>
      </c>
      <c r="N11" s="34">
        <f>VLOOKUP(E11,附件2!$E:$BE,53,0)/10000</f>
        <v>5</v>
      </c>
      <c r="O11" s="26" t="s">
        <v>642</v>
      </c>
      <c r="P11" s="26" t="s">
        <v>672</v>
      </c>
      <c r="Q11" s="26" t="s">
        <v>644</v>
      </c>
      <c r="R11" s="26" t="s">
        <v>650</v>
      </c>
      <c r="S11" s="26" t="s">
        <v>645</v>
      </c>
      <c r="T11" s="26" t="s">
        <v>645</v>
      </c>
      <c r="U11" s="26" t="s">
        <v>645</v>
      </c>
      <c r="V11" s="26" t="s">
        <v>645</v>
      </c>
      <c r="W11" s="26" t="s">
        <v>645</v>
      </c>
      <c r="X11" s="26" t="s">
        <v>645</v>
      </c>
      <c r="Y11" s="26" t="s">
        <v>645</v>
      </c>
      <c r="Z11" s="26" t="s">
        <v>645</v>
      </c>
      <c r="AA11" s="26" t="s">
        <v>645</v>
      </c>
      <c r="AB11" s="26" t="s">
        <v>645</v>
      </c>
      <c r="AC11" s="26" t="s">
        <v>645</v>
      </c>
      <c r="AD11" s="35" t="s">
        <v>692</v>
      </c>
      <c r="AE11" s="36"/>
      <c r="AF11" s="11">
        <f t="shared" si="2"/>
        <v>2013</v>
      </c>
      <c r="AG11" s="11" t="str">
        <f t="shared" si="3"/>
        <v>540423201316003</v>
      </c>
    </row>
    <row r="12" ht="19.9" customHeight="1" spans="1:33">
      <c r="A12" s="25" t="str">
        <f>540423&amp;D12&amp;VLOOKUP(P12,{"青稞","01";"小麦","02";"饲料","03";"牦牛","04";"乳","05";"羊","06";"猪","07";"鸡","08";"蜂","09";"鱼虾","10";"藏药","11";"茶","12";"葡萄","13";"苹果","14";"猕猴桃","15";"设施农业","16";"乡村旅游","17";"商贸流通","18";"其他","19"},2,FALSE)&amp;TEXT(COUNTIF($P$5:P12,P12),"000")</f>
        <v>540423201417003</v>
      </c>
      <c r="B12" s="26" t="s">
        <v>48</v>
      </c>
      <c r="C12" s="27" t="s">
        <v>49</v>
      </c>
      <c r="D12" s="27" cm="1">
        <f t="array" ref="D12">INDEX(附件2!$D:$D,MATCH(E12,附件2!$E:$E,0))</f>
        <v>2014</v>
      </c>
      <c r="E12" s="43" t="s">
        <v>84</v>
      </c>
      <c r="F12" s="28" t="s">
        <v>669</v>
      </c>
      <c r="G12" s="29" t="s">
        <v>699</v>
      </c>
      <c r="H12" s="30" t="s">
        <v>700</v>
      </c>
      <c r="I12" s="31">
        <f t="shared" si="0"/>
        <v>50</v>
      </c>
      <c r="J12" s="31">
        <f>VLOOKUP(E12,附件2!$E$9:$I$410,5,0)/10000</f>
        <v>45</v>
      </c>
      <c r="K12" s="32">
        <f>VLOOKUP(E12,附件2!E:AF,28,0)/10000</f>
        <v>5</v>
      </c>
      <c r="L12" s="31">
        <f t="shared" si="1"/>
        <v>45</v>
      </c>
      <c r="M12" s="33">
        <f>VLOOKUP(E12,附件2!$E:$BE,30,0)/10000</f>
        <v>45</v>
      </c>
      <c r="N12" s="34">
        <f>VLOOKUP(E12,附件2!$E:$BE,53,0)/10000</f>
        <v>0</v>
      </c>
      <c r="O12" s="26" t="s">
        <v>642</v>
      </c>
      <c r="P12" s="26" t="s">
        <v>655</v>
      </c>
      <c r="Q12" s="26" t="s">
        <v>644</v>
      </c>
      <c r="R12" s="26" t="s">
        <v>650</v>
      </c>
      <c r="S12" s="26" t="s">
        <v>52</v>
      </c>
      <c r="T12" s="26" t="s">
        <v>645</v>
      </c>
      <c r="U12" s="26" t="s">
        <v>645</v>
      </c>
      <c r="V12" s="26" t="s">
        <v>645</v>
      </c>
      <c r="W12" s="26" t="s">
        <v>645</v>
      </c>
      <c r="X12" s="26" t="s">
        <v>645</v>
      </c>
      <c r="Y12" s="26" t="s">
        <v>645</v>
      </c>
      <c r="Z12" s="26" t="s">
        <v>645</v>
      </c>
      <c r="AA12" s="26" t="s">
        <v>645</v>
      </c>
      <c r="AB12" s="38">
        <v>0</v>
      </c>
      <c r="AC12" s="35" t="s">
        <v>646</v>
      </c>
      <c r="AD12" s="35"/>
      <c r="AE12" s="36"/>
      <c r="AF12" s="11">
        <f t="shared" si="2"/>
        <v>2014</v>
      </c>
      <c r="AG12" s="11" t="str">
        <f t="shared" si="3"/>
        <v>540423201417003</v>
      </c>
    </row>
    <row r="13" ht="19.9" customHeight="1" spans="1:33">
      <c r="A13" s="25" t="str">
        <f>540423&amp;D13&amp;VLOOKUP(P13,{"青稞","01";"小麦","02";"饲料","03";"牦牛","04";"乳","05";"羊","06";"猪","07";"鸡","08";"蜂","09";"鱼虾","10";"藏药","11";"茶","12";"葡萄","13";"苹果","14";"猕猴桃","15";"设施农业","16";"乡村旅游","17";"商贸流通","18";"其他","19"},2,FALSE)&amp;TEXT(COUNTIF($P$5:P13,P13),"000")</f>
        <v>540423201417004</v>
      </c>
      <c r="B13" s="26" t="s">
        <v>48</v>
      </c>
      <c r="C13" s="27" t="s">
        <v>49</v>
      </c>
      <c r="D13" s="27" cm="1">
        <f t="array" ref="D13">INDEX(附件2!$D:$D,MATCH(E13,附件2!$E:$E,0))</f>
        <v>2014</v>
      </c>
      <c r="E13" s="43" t="s">
        <v>82</v>
      </c>
      <c r="F13" s="28" t="s">
        <v>693</v>
      </c>
      <c r="G13" s="29" t="s">
        <v>706</v>
      </c>
      <c r="H13" s="30" t="s">
        <v>707</v>
      </c>
      <c r="I13" s="31">
        <f t="shared" si="0"/>
        <v>50</v>
      </c>
      <c r="J13" s="31">
        <f>VLOOKUP(E13,附件2!$E$9:$I$410,5,0)/10000</f>
        <v>45</v>
      </c>
      <c r="K13" s="32">
        <f>VLOOKUP(E13,附件2!E:AF,28,0)/10000</f>
        <v>5</v>
      </c>
      <c r="L13" s="31">
        <f t="shared" si="1"/>
        <v>49.99975</v>
      </c>
      <c r="M13" s="33">
        <f>VLOOKUP(E13,附件2!$E:$BE,30,0)/10000</f>
        <v>45</v>
      </c>
      <c r="N13" s="34">
        <f>VLOOKUP(E13,附件2!$E:$BE,53,0)/10000</f>
        <v>4.99975</v>
      </c>
      <c r="O13" s="26" t="s">
        <v>642</v>
      </c>
      <c r="P13" s="26" t="s">
        <v>655</v>
      </c>
      <c r="Q13" s="26" t="s">
        <v>644</v>
      </c>
      <c r="R13" s="26" t="s">
        <v>650</v>
      </c>
      <c r="S13" s="26" t="s">
        <v>51</v>
      </c>
      <c r="T13" s="26" t="s">
        <v>656</v>
      </c>
      <c r="U13" s="35" t="s">
        <v>657</v>
      </c>
      <c r="V13" s="37" t="s">
        <v>708</v>
      </c>
      <c r="W13" s="26" t="s">
        <v>51</v>
      </c>
      <c r="X13" s="40">
        <v>2025.08</v>
      </c>
      <c r="Y13" s="35" t="s">
        <v>709</v>
      </c>
      <c r="Z13" s="35" t="s">
        <v>710</v>
      </c>
      <c r="AA13" s="35" t="s">
        <v>711</v>
      </c>
      <c r="AB13" s="38">
        <v>0</v>
      </c>
      <c r="AC13" s="35" t="s">
        <v>646</v>
      </c>
      <c r="AD13" s="35" t="s">
        <v>692</v>
      </c>
      <c r="AE13" s="36"/>
      <c r="AF13" s="11">
        <f t="shared" si="2"/>
        <v>2014</v>
      </c>
      <c r="AG13" s="11" t="str">
        <f t="shared" si="3"/>
        <v>540423201417004</v>
      </c>
    </row>
    <row r="14" ht="19.9" customHeight="1" spans="1:33">
      <c r="A14" s="25" t="str">
        <f>540423&amp;D14&amp;VLOOKUP(P14,{"青稞","01";"小麦","02";"饲料","03";"牦牛","04";"乳","05";"羊","06";"猪","07";"鸡","08";"蜂","09";"鱼虾","10";"藏药","11";"茶","12";"葡萄","13";"苹果","14";"猕猴桃","15";"设施农业","16";"乡村旅游","17";"商贸流通","18";"其他","19"},2,FALSE)&amp;TEXT(COUNTIF($P$5:P14,P14),"000")</f>
        <v>540423201413001</v>
      </c>
      <c r="B14" s="26" t="s">
        <v>48</v>
      </c>
      <c r="C14" s="27" t="s">
        <v>49</v>
      </c>
      <c r="D14" s="27" cm="1">
        <f t="array" ref="D14">INDEX(附件2!$D:$D,MATCH(E14,附件2!$E:$E,0))</f>
        <v>2014</v>
      </c>
      <c r="E14" s="45" t="s">
        <v>93</v>
      </c>
      <c r="F14" s="28" t="s">
        <v>673</v>
      </c>
      <c r="G14" s="29" t="s">
        <v>712</v>
      </c>
      <c r="H14" s="30" t="s">
        <v>713</v>
      </c>
      <c r="I14" s="31">
        <f t="shared" si="0"/>
        <v>27</v>
      </c>
      <c r="J14" s="31">
        <f>VLOOKUP(E14,附件2!$E$9:$I$410,5,0)/10000</f>
        <v>23</v>
      </c>
      <c r="K14" s="32">
        <f>VLOOKUP(E14,附件2!E:AF,28,0)/10000</f>
        <v>4</v>
      </c>
      <c r="L14" s="31">
        <f t="shared" si="1"/>
        <v>27</v>
      </c>
      <c r="M14" s="33">
        <f>VLOOKUP(E14,附件2!$E:$BE,30,0)/10000</f>
        <v>23</v>
      </c>
      <c r="N14" s="34">
        <f>VLOOKUP(E14,附件2!$E:$BE,53,0)/10000</f>
        <v>4</v>
      </c>
      <c r="O14" s="26" t="s">
        <v>642</v>
      </c>
      <c r="P14" s="26" t="s">
        <v>714</v>
      </c>
      <c r="Q14" s="26" t="s">
        <v>650</v>
      </c>
      <c r="R14" s="26" t="s">
        <v>650</v>
      </c>
      <c r="S14" s="26" t="s">
        <v>52</v>
      </c>
      <c r="T14" s="26" t="s">
        <v>645</v>
      </c>
      <c r="U14" s="26" t="s">
        <v>645</v>
      </c>
      <c r="V14" s="26" t="s">
        <v>645</v>
      </c>
      <c r="W14" s="26" t="s">
        <v>645</v>
      </c>
      <c r="X14" s="26" t="s">
        <v>645</v>
      </c>
      <c r="Y14" s="26" t="s">
        <v>645</v>
      </c>
      <c r="Z14" s="26" t="s">
        <v>645</v>
      </c>
      <c r="AA14" s="26" t="s">
        <v>645</v>
      </c>
      <c r="AB14" s="38">
        <v>0</v>
      </c>
      <c r="AC14" s="35" t="s">
        <v>646</v>
      </c>
      <c r="AD14" s="35" t="s">
        <v>651</v>
      </c>
      <c r="AE14" s="36"/>
      <c r="AF14" s="11">
        <f t="shared" si="2"/>
        <v>2014</v>
      </c>
      <c r="AG14" s="11" t="str">
        <f t="shared" si="3"/>
        <v>540423201413001</v>
      </c>
    </row>
    <row r="15" ht="19.9" customHeight="1" spans="1:33">
      <c r="A15" s="25" t="str">
        <f>540423&amp;D15&amp;VLOOKUP(P15,{"青稞","01";"小麦","02";"饲料","03";"牦牛","04";"乳","05";"羊","06";"猪","07";"鸡","08";"蜂","09";"鱼虾","10";"藏药","11";"茶","12";"葡萄","13";"苹果","14";"猕猴桃","15";"设施农业","16";"乡村旅游","17";"商贸流通","18";"其他","19"},2,FALSE)&amp;TEXT(COUNTIF($P$5:P15,P15),"000")</f>
        <v>540423201406001</v>
      </c>
      <c r="B15" s="26" t="s">
        <v>48</v>
      </c>
      <c r="C15" s="27" t="s">
        <v>49</v>
      </c>
      <c r="D15" s="27" cm="1">
        <f t="array" ref="D15">INDEX(附件2!$D:$D,MATCH(E15,附件2!$E:$E,0))</f>
        <v>2014</v>
      </c>
      <c r="E15" s="46" t="s">
        <v>97</v>
      </c>
      <c r="F15" s="28" t="s">
        <v>652</v>
      </c>
      <c r="G15" s="29" t="s">
        <v>715</v>
      </c>
      <c r="H15" s="30" t="s">
        <v>716</v>
      </c>
      <c r="I15" s="31">
        <f t="shared" si="0"/>
        <v>40</v>
      </c>
      <c r="J15" s="31">
        <f>VLOOKUP(E15,附件2!$E$9:$I$410,5,0)/10000</f>
        <v>38</v>
      </c>
      <c r="K15" s="32">
        <f>VLOOKUP(E15,附件2!E:AF,28,0)/10000</f>
        <v>2</v>
      </c>
      <c r="L15" s="31">
        <f t="shared" si="1"/>
        <v>40</v>
      </c>
      <c r="M15" s="33">
        <f>VLOOKUP(E15,附件2!$E:$BE,30,0)/10000</f>
        <v>38</v>
      </c>
      <c r="N15" s="34">
        <f>VLOOKUP(E15,附件2!$E:$BE,53,0)/10000</f>
        <v>2</v>
      </c>
      <c r="O15" s="26" t="s">
        <v>642</v>
      </c>
      <c r="P15" s="26" t="s">
        <v>717</v>
      </c>
      <c r="Q15" s="26" t="s">
        <v>650</v>
      </c>
      <c r="R15" s="26" t="s">
        <v>650</v>
      </c>
      <c r="S15" s="26" t="s">
        <v>51</v>
      </c>
      <c r="T15" s="26" t="s">
        <v>656</v>
      </c>
      <c r="U15" s="35" t="s">
        <v>682</v>
      </c>
      <c r="V15" s="35" t="s">
        <v>718</v>
      </c>
      <c r="W15" s="26" t="s">
        <v>51</v>
      </c>
      <c r="X15" s="26">
        <v>2025.04</v>
      </c>
      <c r="Y15" s="26" t="s">
        <v>719</v>
      </c>
      <c r="Z15" s="26" t="s">
        <v>720</v>
      </c>
      <c r="AA15" s="26"/>
      <c r="AB15" s="38">
        <v>0</v>
      </c>
      <c r="AC15" s="35" t="s">
        <v>646</v>
      </c>
      <c r="AD15" s="35"/>
      <c r="AE15" s="36"/>
      <c r="AF15" s="11">
        <f t="shared" si="2"/>
        <v>2014</v>
      </c>
      <c r="AG15" s="11" t="str">
        <f t="shared" si="3"/>
        <v>540423201406001</v>
      </c>
    </row>
    <row r="16" ht="19.9" customHeight="1" spans="1:33">
      <c r="A16" s="25" t="str">
        <f>540423&amp;D16&amp;VLOOKUP(P16,{"青稞","01";"小麦","02";"饲料","03";"牦牛","04";"乳","05";"羊","06";"猪","07";"鸡","08";"蜂","09";"鱼虾","10";"藏药","11";"茶","12";"葡萄","13";"苹果","14";"猕猴桃","15";"设施农业","16";"乡村旅游","17";"商贸流通","18";"其他","19"},2,FALSE)&amp;TEXT(COUNTIF($P$5:P16,P16),"000")</f>
        <v>540423201407001</v>
      </c>
      <c r="B16" s="26" t="s">
        <v>48</v>
      </c>
      <c r="C16" s="27" t="s">
        <v>49</v>
      </c>
      <c r="D16" s="27" cm="1">
        <f t="array" ref="D16">INDEX(附件2!$D:$D,MATCH(E16,附件2!$E:$E,0))</f>
        <v>2014</v>
      </c>
      <c r="E16" s="43" t="s">
        <v>90</v>
      </c>
      <c r="F16" s="28" t="s">
        <v>673</v>
      </c>
      <c r="G16" s="29" t="s">
        <v>712</v>
      </c>
      <c r="H16" s="30" t="s">
        <v>725</v>
      </c>
      <c r="I16" s="31">
        <f t="shared" si="0"/>
        <v>43</v>
      </c>
      <c r="J16" s="31">
        <f>VLOOKUP(E16,附件2!$E$9:$I$410,5,0)/10000</f>
        <v>41</v>
      </c>
      <c r="K16" s="32">
        <f>VLOOKUP(E16,附件2!E:AF,28,0)/10000</f>
        <v>2</v>
      </c>
      <c r="L16" s="31">
        <f t="shared" si="1"/>
        <v>39.975</v>
      </c>
      <c r="M16" s="33">
        <f>VLOOKUP(E16,附件2!$E:$BE,30,0)/10000</f>
        <v>39.975</v>
      </c>
      <c r="N16" s="34">
        <f>VLOOKUP(E16,附件2!$E:$BE,53,0)/10000</f>
        <v>0</v>
      </c>
      <c r="O16" s="26" t="s">
        <v>642</v>
      </c>
      <c r="P16" s="26" t="s">
        <v>726</v>
      </c>
      <c r="Q16" s="26" t="s">
        <v>644</v>
      </c>
      <c r="R16" s="26" t="s">
        <v>650</v>
      </c>
      <c r="S16" s="26" t="s">
        <v>52</v>
      </c>
      <c r="T16" s="26" t="s">
        <v>645</v>
      </c>
      <c r="U16" s="26" t="s">
        <v>645</v>
      </c>
      <c r="V16" s="26" t="s">
        <v>645</v>
      </c>
      <c r="W16" s="26" t="s">
        <v>645</v>
      </c>
      <c r="X16" s="26" t="s">
        <v>645</v>
      </c>
      <c r="Y16" s="26" t="s">
        <v>645</v>
      </c>
      <c r="Z16" s="26" t="s">
        <v>645</v>
      </c>
      <c r="AA16" s="26" t="s">
        <v>645</v>
      </c>
      <c r="AB16" s="38">
        <v>0</v>
      </c>
      <c r="AC16" s="35" t="s">
        <v>646</v>
      </c>
      <c r="AD16" s="35" t="s">
        <v>651</v>
      </c>
      <c r="AE16" s="36"/>
      <c r="AF16" s="11">
        <f t="shared" si="2"/>
        <v>2014</v>
      </c>
      <c r="AG16" s="11" t="str">
        <f t="shared" si="3"/>
        <v>540423201407001</v>
      </c>
    </row>
    <row r="17" ht="19.9" customHeight="1" spans="1:33">
      <c r="A17" s="25" t="str">
        <f>540423&amp;D17&amp;VLOOKUP(P17,{"青稞","01";"小麦","02";"饲料","03";"牦牛","04";"乳","05";"羊","06";"猪","07";"鸡","08";"蜂","09";"鱼虾","10";"藏药","11";"茶","12";"葡萄","13";"苹果","14";"猕猴桃","15";"设施农业","16";"乡村旅游","17";"商贸流通","18";"其他","19"},2,FALSE)&amp;TEXT(COUNTIF($P$5:P17,P17),"000")</f>
        <v>540423201419003</v>
      </c>
      <c r="B17" s="26" t="s">
        <v>48</v>
      </c>
      <c r="C17" s="27" t="s">
        <v>49</v>
      </c>
      <c r="D17" s="27" cm="1">
        <f t="array" ref="D17">INDEX(附件2!$D:$D,MATCH(E17,附件2!$E:$E,0))</f>
        <v>2014</v>
      </c>
      <c r="E17" s="29" t="s">
        <v>92</v>
      </c>
      <c r="F17" s="28" t="s">
        <v>669</v>
      </c>
      <c r="G17" s="29" t="s">
        <v>699</v>
      </c>
      <c r="H17" s="30" t="s">
        <v>727</v>
      </c>
      <c r="I17" s="31">
        <f t="shared" si="0"/>
        <v>27</v>
      </c>
      <c r="J17" s="31">
        <f>VLOOKUP(E17,附件2!$E$9:$I$410,5,0)/10000</f>
        <v>25</v>
      </c>
      <c r="K17" s="32">
        <f>VLOOKUP(E17,附件2!E:AF,28,0)/10000</f>
        <v>2</v>
      </c>
      <c r="L17" s="31">
        <f t="shared" si="1"/>
        <v>25</v>
      </c>
      <c r="M17" s="33">
        <f>VLOOKUP(E17,附件2!$E:$BE,30,0)/10000</f>
        <v>25</v>
      </c>
      <c r="N17" s="34">
        <f>VLOOKUP(E17,附件2!$E:$BE,53,0)/10000</f>
        <v>0</v>
      </c>
      <c r="O17" s="26" t="s">
        <v>642</v>
      </c>
      <c r="P17" s="26" t="s">
        <v>643</v>
      </c>
      <c r="Q17" s="26" t="s">
        <v>644</v>
      </c>
      <c r="R17" s="26" t="s">
        <v>650</v>
      </c>
      <c r="S17" s="26" t="s">
        <v>52</v>
      </c>
      <c r="T17" s="26" t="s">
        <v>645</v>
      </c>
      <c r="U17" s="26" t="s">
        <v>645</v>
      </c>
      <c r="V17" s="26" t="s">
        <v>645</v>
      </c>
      <c r="W17" s="26" t="s">
        <v>645</v>
      </c>
      <c r="X17" s="26" t="s">
        <v>645</v>
      </c>
      <c r="Y17" s="26" t="s">
        <v>645</v>
      </c>
      <c r="Z17" s="26" t="s">
        <v>645</v>
      </c>
      <c r="AA17" s="26" t="s">
        <v>645</v>
      </c>
      <c r="AB17" s="38">
        <v>0</v>
      </c>
      <c r="AC17" s="35" t="s">
        <v>646</v>
      </c>
      <c r="AD17" s="35"/>
      <c r="AE17" s="36"/>
      <c r="AF17" s="11">
        <f t="shared" si="2"/>
        <v>2014</v>
      </c>
      <c r="AG17" s="11" t="str">
        <f t="shared" si="3"/>
        <v>540423201419003</v>
      </c>
    </row>
    <row r="18" ht="19.9" customHeight="1" spans="1:33">
      <c r="A18" s="25" t="str">
        <f>540423&amp;D18&amp;VLOOKUP(P18,{"青稞","01";"小麦","02";"饲料","03";"牦牛","04";"乳","05";"羊","06";"猪","07";"鸡","08";"蜂","09";"鱼虾","10";"藏药","11";"茶","12";"葡萄","13";"苹果","14";"猕猴桃","15";"设施农业","16";"乡村旅游","17";"商贸流通","18";"其他","19"},2,FALSE)&amp;TEXT(COUNTIF($P$5:P18,P18),"000")</f>
        <v>540423201419004</v>
      </c>
      <c r="B18" s="26" t="s">
        <v>48</v>
      </c>
      <c r="C18" s="27" t="s">
        <v>49</v>
      </c>
      <c r="D18" s="27" cm="1">
        <f t="array" ref="D18">INDEX(附件2!$D:$D,MATCH(E18,附件2!$E:$E,0))</f>
        <v>2014</v>
      </c>
      <c r="E18" s="29" t="s">
        <v>88</v>
      </c>
      <c r="F18" s="28" t="s">
        <v>728</v>
      </c>
      <c r="G18" s="29" t="s">
        <v>729</v>
      </c>
      <c r="H18" s="30" t="s">
        <v>730</v>
      </c>
      <c r="I18" s="31">
        <f t="shared" si="0"/>
        <v>47</v>
      </c>
      <c r="J18" s="31">
        <f>VLOOKUP(E18,附件2!$E$9:$I$410,5,0)/10000</f>
        <v>45</v>
      </c>
      <c r="K18" s="32">
        <f>VLOOKUP(E18,附件2!E:AF,28,0)/10000</f>
        <v>2</v>
      </c>
      <c r="L18" s="31">
        <f t="shared" si="1"/>
        <v>45</v>
      </c>
      <c r="M18" s="33">
        <f>VLOOKUP(E18,附件2!$E:$BE,30,0)/10000</f>
        <v>45</v>
      </c>
      <c r="N18" s="34">
        <f>VLOOKUP(E18,附件2!$E:$BE,53,0)/10000</f>
        <v>0</v>
      </c>
      <c r="O18" s="26" t="s">
        <v>642</v>
      </c>
      <c r="P18" s="26" t="s">
        <v>643</v>
      </c>
      <c r="Q18" s="26" t="s">
        <v>644</v>
      </c>
      <c r="R18" s="26" t="s">
        <v>650</v>
      </c>
      <c r="S18" s="26" t="s">
        <v>52</v>
      </c>
      <c r="T18" s="26" t="s">
        <v>645</v>
      </c>
      <c r="U18" s="26" t="s">
        <v>645</v>
      </c>
      <c r="V18" s="26" t="s">
        <v>645</v>
      </c>
      <c r="W18" s="26" t="s">
        <v>645</v>
      </c>
      <c r="X18" s="26" t="s">
        <v>645</v>
      </c>
      <c r="Y18" s="26" t="s">
        <v>645</v>
      </c>
      <c r="Z18" s="26" t="s">
        <v>645</v>
      </c>
      <c r="AA18" s="26" t="s">
        <v>645</v>
      </c>
      <c r="AB18" s="38">
        <v>0</v>
      </c>
      <c r="AC18" s="35" t="s">
        <v>646</v>
      </c>
      <c r="AD18" s="35" t="s">
        <v>692</v>
      </c>
      <c r="AE18" s="36"/>
      <c r="AF18" s="11">
        <f t="shared" si="2"/>
        <v>2014</v>
      </c>
      <c r="AG18" s="11" t="str">
        <f t="shared" si="3"/>
        <v>540423201419004</v>
      </c>
    </row>
    <row r="19" ht="19.9" customHeight="1" spans="1:33">
      <c r="A19" s="25" t="str">
        <f>540423&amp;D19&amp;VLOOKUP(P19,{"青稞","01";"小麦","02";"饲料","03";"牦牛","04";"乳","05";"羊","06";"猪","07";"鸡","08";"蜂","09";"鱼虾","10";"藏药","11";"茶","12";"葡萄","13";"苹果","14";"猕猴桃","15";"设施农业","16";"乡村旅游","17";"商贸流通","18";"其他","19"},2,FALSE)&amp;TEXT(COUNTIF($P$5:P19,P19),"000")</f>
        <v>540423201419005</v>
      </c>
      <c r="B19" s="26" t="s">
        <v>48</v>
      </c>
      <c r="C19" s="27" t="s">
        <v>49</v>
      </c>
      <c r="D19" s="27" cm="1">
        <f t="array" ref="D19">INDEX(附件2!$D:$D,MATCH(E19,附件2!$E:$E,0))</f>
        <v>2014</v>
      </c>
      <c r="E19" s="29" t="s">
        <v>94</v>
      </c>
      <c r="F19" s="28" t="s">
        <v>689</v>
      </c>
      <c r="G19" s="29" t="s">
        <v>731</v>
      </c>
      <c r="H19" s="30" t="s">
        <v>732</v>
      </c>
      <c r="I19" s="31">
        <f t="shared" si="0"/>
        <v>12</v>
      </c>
      <c r="J19" s="31">
        <f>VLOOKUP(E19,附件2!$E$9:$I$410,5,0)/10000</f>
        <v>10</v>
      </c>
      <c r="K19" s="32">
        <f>VLOOKUP(E19,附件2!E:AF,28,0)/10000</f>
        <v>2</v>
      </c>
      <c r="L19" s="31">
        <f t="shared" si="1"/>
        <v>10</v>
      </c>
      <c r="M19" s="33">
        <f>VLOOKUP(E19,附件2!$E:$BE,30,0)/10000</f>
        <v>10</v>
      </c>
      <c r="N19" s="34">
        <f>VLOOKUP(E19,附件2!$E:$BE,53,0)/10000</f>
        <v>0</v>
      </c>
      <c r="O19" s="26" t="s">
        <v>642</v>
      </c>
      <c r="P19" s="26" t="s">
        <v>643</v>
      </c>
      <c r="Q19" s="26" t="s">
        <v>644</v>
      </c>
      <c r="R19" s="49" t="s">
        <v>650</v>
      </c>
      <c r="S19" s="26" t="s">
        <v>52</v>
      </c>
      <c r="T19" s="26" t="s">
        <v>645</v>
      </c>
      <c r="U19" s="26" t="s">
        <v>645</v>
      </c>
      <c r="V19" s="26" t="s">
        <v>645</v>
      </c>
      <c r="W19" s="26" t="s">
        <v>645</v>
      </c>
      <c r="X19" s="26" t="s">
        <v>645</v>
      </c>
      <c r="Y19" s="26" t="s">
        <v>645</v>
      </c>
      <c r="Z19" s="26" t="s">
        <v>645</v>
      </c>
      <c r="AA19" s="26" t="s">
        <v>645</v>
      </c>
      <c r="AB19" s="38">
        <v>0</v>
      </c>
      <c r="AC19" s="35" t="s">
        <v>646</v>
      </c>
      <c r="AD19" s="35"/>
      <c r="AE19" s="36"/>
      <c r="AF19" s="11">
        <f t="shared" si="2"/>
        <v>2014</v>
      </c>
      <c r="AG19" s="11" t="str">
        <f t="shared" si="3"/>
        <v>540423201419005</v>
      </c>
    </row>
    <row r="20" ht="19.9" customHeight="1" spans="1:33">
      <c r="A20" s="25" t="str">
        <f>540423&amp;D20&amp;VLOOKUP(P20,{"青稞","01";"小麦","02";"饲料","03";"牦牛","04";"乳","05";"羊","06";"猪","07";"鸡","08";"蜂","09";"鱼虾","10";"藏药","11";"茶","12";"葡萄","13";"苹果","14";"猕猴桃","15";"设施农业","16";"乡村旅游","17";"商贸流通","18";"其他","19"},2,FALSE)&amp;TEXT(COUNTIF($P$5:P20,P20),"000")</f>
        <v>540423201519006</v>
      </c>
      <c r="B20" s="26" t="s">
        <v>48</v>
      </c>
      <c r="C20" s="27" t="s">
        <v>49</v>
      </c>
      <c r="D20" s="27" cm="1">
        <f t="array" ref="D20">INDEX(附件2!$D:$D,MATCH(E20,附件2!$E:$E,0))</f>
        <v>2015</v>
      </c>
      <c r="E20" s="43" t="s">
        <v>116</v>
      </c>
      <c r="F20" s="28" t="s">
        <v>673</v>
      </c>
      <c r="G20" s="29" t="s">
        <v>751</v>
      </c>
      <c r="H20" s="30" t="s">
        <v>752</v>
      </c>
      <c r="I20" s="31">
        <f t="shared" si="0"/>
        <v>30</v>
      </c>
      <c r="J20" s="31">
        <f>VLOOKUP(E20,附件2!$E$9:$I$410,5,0)/10000</f>
        <v>30</v>
      </c>
      <c r="K20" s="32">
        <f>VLOOKUP(E20,附件2!E:AF,28,0)/10000</f>
        <v>0</v>
      </c>
      <c r="L20" s="31">
        <f t="shared" si="1"/>
        <v>30</v>
      </c>
      <c r="M20" s="33">
        <f>VLOOKUP(E20,附件2!$E:$BE,30,0)/10000</f>
        <v>30</v>
      </c>
      <c r="N20" s="34">
        <f>VLOOKUP(E20,附件2!$E:$BE,53,0)/10000</f>
        <v>0</v>
      </c>
      <c r="O20" s="26" t="s">
        <v>642</v>
      </c>
      <c r="P20" s="26" t="s">
        <v>643</v>
      </c>
      <c r="Q20" s="26" t="s">
        <v>644</v>
      </c>
      <c r="R20" s="26" t="s">
        <v>650</v>
      </c>
      <c r="S20" s="26" t="s">
        <v>52</v>
      </c>
      <c r="T20" s="26" t="s">
        <v>645</v>
      </c>
      <c r="U20" s="26" t="s">
        <v>645</v>
      </c>
      <c r="V20" s="26" t="s">
        <v>645</v>
      </c>
      <c r="W20" s="26" t="s">
        <v>645</v>
      </c>
      <c r="X20" s="26" t="s">
        <v>645</v>
      </c>
      <c r="Y20" s="26" t="s">
        <v>645</v>
      </c>
      <c r="Z20" s="26" t="s">
        <v>645</v>
      </c>
      <c r="AA20" s="26" t="s">
        <v>645</v>
      </c>
      <c r="AB20" s="38">
        <v>0</v>
      </c>
      <c r="AC20" s="35" t="s">
        <v>646</v>
      </c>
      <c r="AD20" s="35" t="s">
        <v>651</v>
      </c>
      <c r="AE20" s="36"/>
      <c r="AF20" s="11">
        <f t="shared" si="2"/>
        <v>2015</v>
      </c>
      <c r="AG20" s="11" t="str">
        <f t="shared" si="3"/>
        <v>540423201519006</v>
      </c>
    </row>
    <row r="21" ht="19.9" customHeight="1" spans="1:33">
      <c r="A21" s="25" t="str">
        <f>540423&amp;D21&amp;VLOOKUP(P21,{"青稞","01";"小麦","02";"饲料","03";"牦牛","04";"乳","05";"羊","06";"猪","07";"鸡","08";"蜂","09";"鱼虾","10";"藏药","11";"茶","12";"葡萄","13";"苹果","14";"猕猴桃","15";"设施农业","16";"乡村旅游","17";"商贸流通","18";"其他","19"},2,FALSE)&amp;TEXT(COUNTIF($P$5:P21,P21),"000")</f>
        <v>540423201618001</v>
      </c>
      <c r="B21" s="26" t="s">
        <v>48</v>
      </c>
      <c r="C21" s="27" t="s">
        <v>49</v>
      </c>
      <c r="D21" s="27" cm="1">
        <f t="array" ref="D21">INDEX(附件2!$D:$D,MATCH(E21,附件2!$E:$E,0))</f>
        <v>2016</v>
      </c>
      <c r="E21" s="53" t="s">
        <v>131</v>
      </c>
      <c r="F21" s="28" t="s">
        <v>669</v>
      </c>
      <c r="G21" s="29" t="s">
        <v>699</v>
      </c>
      <c r="H21" s="30" t="s">
        <v>753</v>
      </c>
      <c r="I21" s="31">
        <f t="shared" si="0"/>
        <v>50.69</v>
      </c>
      <c r="J21" s="31">
        <f>VLOOKUP(E21,附件2!$E$9:$I$410,5,0)/10000</f>
        <v>50.69</v>
      </c>
      <c r="K21" s="32">
        <f>VLOOKUP(E21,附件2!E:AF,28,0)/10000</f>
        <v>0</v>
      </c>
      <c r="L21" s="31">
        <f t="shared" si="1"/>
        <v>50.69</v>
      </c>
      <c r="M21" s="33">
        <f>VLOOKUP(E21,附件2!$E:$BE,30,0)/10000</f>
        <v>50.69</v>
      </c>
      <c r="N21" s="34">
        <f>VLOOKUP(E21,附件2!$E:$BE,53,0)/10000</f>
        <v>0</v>
      </c>
      <c r="O21" s="26" t="s">
        <v>642</v>
      </c>
      <c r="P21" s="26" t="s">
        <v>740</v>
      </c>
      <c r="Q21" s="26" t="s">
        <v>644</v>
      </c>
      <c r="R21" s="26" t="s">
        <v>650</v>
      </c>
      <c r="S21" s="26" t="s">
        <v>52</v>
      </c>
      <c r="T21" s="26" t="s">
        <v>645</v>
      </c>
      <c r="U21" s="26" t="s">
        <v>645</v>
      </c>
      <c r="V21" s="26" t="s">
        <v>645</v>
      </c>
      <c r="W21" s="26" t="s">
        <v>645</v>
      </c>
      <c r="X21" s="26" t="s">
        <v>645</v>
      </c>
      <c r="Y21" s="26" t="s">
        <v>645</v>
      </c>
      <c r="Z21" s="26" t="s">
        <v>645</v>
      </c>
      <c r="AA21" s="26" t="s">
        <v>645</v>
      </c>
      <c r="AB21" s="38">
        <v>0</v>
      </c>
      <c r="AC21" s="35" t="s">
        <v>646</v>
      </c>
      <c r="AD21" s="35"/>
      <c r="AE21" s="36"/>
      <c r="AF21" s="11">
        <f t="shared" si="2"/>
        <v>2016</v>
      </c>
      <c r="AG21" s="11" t="str">
        <f t="shared" si="3"/>
        <v>540423201618001</v>
      </c>
    </row>
    <row r="22" ht="19.9" customHeight="1" spans="1:33">
      <c r="A22" s="25" t="str">
        <f>540423&amp;D22&amp;VLOOKUP(P22,{"青稞","01";"小麦","02";"饲料","03";"牦牛","04";"乳","05";"羊","06";"猪","07";"鸡","08";"蜂","09";"鱼虾","10";"藏药","11";"茶","12";"葡萄","13";"苹果","14";"猕猴桃","15";"设施农业","16";"乡村旅游","17";"商贸流通","18";"其他","19"},2,FALSE)&amp;TEXT(COUNTIF($P$5:P22,P22),"000")</f>
        <v>540423201617005</v>
      </c>
      <c r="B22" s="26" t="s">
        <v>48</v>
      </c>
      <c r="C22" s="27" t="s">
        <v>49</v>
      </c>
      <c r="D22" s="27" cm="1">
        <f t="array" ref="D22">INDEX(附件2!$D:$D,MATCH(E22,附件2!$E:$E,0))</f>
        <v>2016</v>
      </c>
      <c r="E22" s="29" t="s">
        <v>125</v>
      </c>
      <c r="F22" s="28" t="s">
        <v>689</v>
      </c>
      <c r="G22" s="29" t="s">
        <v>758</v>
      </c>
      <c r="H22" s="30" t="s">
        <v>759</v>
      </c>
      <c r="I22" s="31">
        <f t="shared" si="0"/>
        <v>143.66</v>
      </c>
      <c r="J22" s="31">
        <f>VLOOKUP(E22,附件2!$E$9:$I$410,5,0)/10000</f>
        <v>143.66</v>
      </c>
      <c r="K22" s="32">
        <f>VLOOKUP(E22,附件2!E:AF,28,0)/10000</f>
        <v>0</v>
      </c>
      <c r="L22" s="31">
        <f t="shared" si="1"/>
        <v>143.66</v>
      </c>
      <c r="M22" s="33">
        <f>VLOOKUP(E22,附件2!$E:$BE,30,0)/10000</f>
        <v>143.66</v>
      </c>
      <c r="N22" s="34">
        <f>VLOOKUP(E22,附件2!$E:$BE,53,0)/10000</f>
        <v>0</v>
      </c>
      <c r="O22" s="26" t="s">
        <v>642</v>
      </c>
      <c r="P22" s="26" t="s">
        <v>655</v>
      </c>
      <c r="Q22" s="26" t="s">
        <v>644</v>
      </c>
      <c r="R22" s="26" t="s">
        <v>650</v>
      </c>
      <c r="S22" s="26" t="s">
        <v>52</v>
      </c>
      <c r="T22" s="26" t="s">
        <v>645</v>
      </c>
      <c r="U22" s="26" t="s">
        <v>645</v>
      </c>
      <c r="V22" s="26" t="s">
        <v>645</v>
      </c>
      <c r="W22" s="26" t="s">
        <v>645</v>
      </c>
      <c r="X22" s="26" t="s">
        <v>645</v>
      </c>
      <c r="Y22" s="26" t="s">
        <v>645</v>
      </c>
      <c r="Z22" s="26" t="s">
        <v>645</v>
      </c>
      <c r="AA22" s="26" t="s">
        <v>645</v>
      </c>
      <c r="AB22" s="38">
        <v>0</v>
      </c>
      <c r="AC22" s="35" t="s">
        <v>646</v>
      </c>
      <c r="AD22" s="35" t="s">
        <v>651</v>
      </c>
      <c r="AE22" s="36"/>
      <c r="AF22" s="11">
        <f t="shared" si="2"/>
        <v>2016</v>
      </c>
      <c r="AG22" s="11" t="str">
        <f t="shared" si="3"/>
        <v>540423201617005</v>
      </c>
    </row>
    <row r="23" ht="19.9" customHeight="1" spans="1:33">
      <c r="A23" s="25" t="str">
        <f>540423&amp;D23&amp;VLOOKUP(P23,{"青稞","01";"小麦","02";"饲料","03";"牦牛","04";"乳","05";"羊","06";"猪","07";"鸡","08";"蜂","09";"鱼虾","10";"藏药","11";"茶","12";"葡萄","13";"苹果","14";"猕猴桃","15";"设施农业","16";"乡村旅游","17";"商贸流通","18";"其他","19"},2,FALSE)&amp;TEXT(COUNTIF($P$5:P23,P23),"000")</f>
        <v>540423201619007</v>
      </c>
      <c r="B23" s="26" t="s">
        <v>48</v>
      </c>
      <c r="C23" s="27" t="s">
        <v>49</v>
      </c>
      <c r="D23" s="27" cm="1">
        <f t="array" ref="D23">INDEX(附件2!$D:$D,MATCH(E23,附件2!$E:$E,0))</f>
        <v>2016</v>
      </c>
      <c r="E23" s="29" t="s">
        <v>133</v>
      </c>
      <c r="F23" s="28" t="s">
        <v>647</v>
      </c>
      <c r="G23" s="29" t="s">
        <v>763</v>
      </c>
      <c r="H23" s="30" t="s">
        <v>764</v>
      </c>
      <c r="I23" s="31">
        <f t="shared" si="0"/>
        <v>105.39</v>
      </c>
      <c r="J23" s="31">
        <f>VLOOKUP(E23,附件2!$E$9:$I$410,5,0)/10000</f>
        <v>105.39</v>
      </c>
      <c r="K23" s="32">
        <f>VLOOKUP(E23,附件2!E:AF,28,0)/10000</f>
        <v>0</v>
      </c>
      <c r="L23" s="31">
        <f t="shared" si="1"/>
        <v>105.39</v>
      </c>
      <c r="M23" s="33">
        <f>VLOOKUP(E23,附件2!$E:$BE,30,0)/10000</f>
        <v>105.39</v>
      </c>
      <c r="N23" s="34">
        <f>VLOOKUP(E23,附件2!$E:$BE,53,0)/10000</f>
        <v>0</v>
      </c>
      <c r="O23" s="26" t="s">
        <v>642</v>
      </c>
      <c r="P23" s="26" t="s">
        <v>643</v>
      </c>
      <c r="Q23" s="26" t="s">
        <v>644</v>
      </c>
      <c r="R23" s="26" t="s">
        <v>650</v>
      </c>
      <c r="S23" s="26" t="s">
        <v>52</v>
      </c>
      <c r="T23" s="26" t="s">
        <v>645</v>
      </c>
      <c r="U23" s="26" t="s">
        <v>645</v>
      </c>
      <c r="V23" s="26" t="s">
        <v>645</v>
      </c>
      <c r="W23" s="26" t="s">
        <v>645</v>
      </c>
      <c r="X23" s="26" t="s">
        <v>645</v>
      </c>
      <c r="Y23" s="26" t="s">
        <v>645</v>
      </c>
      <c r="Z23" s="26" t="s">
        <v>645</v>
      </c>
      <c r="AA23" s="26" t="s">
        <v>645</v>
      </c>
      <c r="AB23" s="38">
        <v>0</v>
      </c>
      <c r="AC23" s="35" t="s">
        <v>646</v>
      </c>
      <c r="AD23" s="35" t="s">
        <v>651</v>
      </c>
      <c r="AE23" s="36"/>
      <c r="AF23" s="11">
        <f t="shared" si="2"/>
        <v>2016</v>
      </c>
      <c r="AG23" s="11" t="str">
        <f t="shared" si="3"/>
        <v>540423201619007</v>
      </c>
    </row>
    <row r="24" ht="19.9" customHeight="1" spans="1:33">
      <c r="A24" s="25" t="str">
        <f>540423&amp;D24&amp;VLOOKUP(P24,{"青稞","01";"小麦","02";"饲料","03";"牦牛","04";"乳","05";"羊","06";"猪","07";"鸡","08";"蜂","09";"鱼虾","10";"藏药","11";"茶","12";"葡萄","13";"苹果","14";"猕猴桃","15";"设施农业","16";"乡村旅游","17";"商贸流通","18";"其他","19"},2,FALSE)&amp;TEXT(COUNTIF($P$5:P24,P24),"000")</f>
        <v>540423201616004</v>
      </c>
      <c r="B24" s="26" t="s">
        <v>48</v>
      </c>
      <c r="C24" s="27" t="s">
        <v>49</v>
      </c>
      <c r="D24" s="27" cm="1">
        <f t="array" ref="D24">INDEX(附件2!$D:$D,MATCH(E24,附件2!$E:$E,0))</f>
        <v>2016</v>
      </c>
      <c r="E24" s="53" t="s">
        <v>130</v>
      </c>
      <c r="F24" s="28" t="s">
        <v>647</v>
      </c>
      <c r="G24" s="29" t="s">
        <v>769</v>
      </c>
      <c r="H24" s="30" t="s">
        <v>770</v>
      </c>
      <c r="I24" s="31">
        <f t="shared" si="0"/>
        <v>23.82</v>
      </c>
      <c r="J24" s="31">
        <f>VLOOKUP(E24,附件2!$E$9:$I$410,5,0)/10000</f>
        <v>23.82</v>
      </c>
      <c r="K24" s="32">
        <f>VLOOKUP(E24,附件2!E:AF,28,0)/10000</f>
        <v>0</v>
      </c>
      <c r="L24" s="31">
        <f t="shared" si="1"/>
        <v>23.82</v>
      </c>
      <c r="M24" s="33">
        <f>VLOOKUP(E24,附件2!$E:$BE,30,0)/10000</f>
        <v>23.82</v>
      </c>
      <c r="N24" s="34">
        <f>VLOOKUP(E24,附件2!$E:$BE,53,0)/10000</f>
        <v>0</v>
      </c>
      <c r="O24" s="26" t="s">
        <v>642</v>
      </c>
      <c r="P24" s="26" t="s">
        <v>672</v>
      </c>
      <c r="Q24" s="26" t="s">
        <v>644</v>
      </c>
      <c r="R24" s="26" t="s">
        <v>650</v>
      </c>
      <c r="S24" s="26" t="s">
        <v>52</v>
      </c>
      <c r="T24" s="26" t="s">
        <v>645</v>
      </c>
      <c r="U24" s="26" t="s">
        <v>645</v>
      </c>
      <c r="V24" s="26" t="s">
        <v>645</v>
      </c>
      <c r="W24" s="26" t="s">
        <v>645</v>
      </c>
      <c r="X24" s="26" t="s">
        <v>645</v>
      </c>
      <c r="Y24" s="26" t="s">
        <v>645</v>
      </c>
      <c r="Z24" s="26" t="s">
        <v>645</v>
      </c>
      <c r="AA24" s="26" t="s">
        <v>645</v>
      </c>
      <c r="AB24" s="38">
        <v>0</v>
      </c>
      <c r="AC24" s="35" t="s">
        <v>646</v>
      </c>
      <c r="AD24" s="35" t="s">
        <v>651</v>
      </c>
      <c r="AE24" s="36"/>
      <c r="AF24" s="11">
        <f t="shared" si="2"/>
        <v>2016</v>
      </c>
      <c r="AG24" s="11" t="str">
        <f t="shared" si="3"/>
        <v>540423201616004</v>
      </c>
    </row>
    <row r="25" ht="19.9" customHeight="1" spans="1:33">
      <c r="A25" s="25" t="str">
        <f>540423&amp;D25&amp;VLOOKUP(P25,{"青稞","01";"小麦","02";"饲料","03";"牦牛","04";"乳","05";"羊","06";"猪","07";"鸡","08";"蜂","09";"鱼虾","10";"藏药","11";"茶","12";"葡萄","13";"苹果","14";"猕猴桃","15";"设施农业","16";"乡村旅游","17";"商贸流通","18";"其他","19"},2,FALSE)&amp;TEXT(COUNTIF($P$5:P25,P25),"000")</f>
        <v>540423201712001</v>
      </c>
      <c r="B25" s="26" t="s">
        <v>48</v>
      </c>
      <c r="C25" s="27" t="s">
        <v>49</v>
      </c>
      <c r="D25" s="27" cm="1">
        <f t="array" ref="D25">INDEX(附件2!$D:$D,MATCH(E25,附件2!$E:$E,0))</f>
        <v>2017</v>
      </c>
      <c r="E25" s="29" t="s">
        <v>170</v>
      </c>
      <c r="F25" s="28" t="s">
        <v>669</v>
      </c>
      <c r="G25" s="29" t="s">
        <v>738</v>
      </c>
      <c r="H25" s="30" t="s">
        <v>771</v>
      </c>
      <c r="I25" s="31">
        <f t="shared" si="0"/>
        <v>127.81</v>
      </c>
      <c r="J25" s="31">
        <f>VLOOKUP(E25,附件2!$E$9:$I$410,5,0)/10000</f>
        <v>127.81</v>
      </c>
      <c r="K25" s="32">
        <f>VLOOKUP(E25,附件2!E:AF,28,0)/10000</f>
        <v>0</v>
      </c>
      <c r="L25" s="31">
        <f t="shared" si="1"/>
        <v>123.958963</v>
      </c>
      <c r="M25" s="33">
        <f>VLOOKUP(E25,附件2!$E:$BE,30,0)/10000</f>
        <v>123.958963</v>
      </c>
      <c r="N25" s="34">
        <f>VLOOKUP(E25,附件2!$E:$BE,53,0)/10000</f>
        <v>0</v>
      </c>
      <c r="O25" s="26" t="s">
        <v>642</v>
      </c>
      <c r="P25" s="26" t="s">
        <v>772</v>
      </c>
      <c r="Q25" s="26" t="s">
        <v>644</v>
      </c>
      <c r="R25" s="26" t="s">
        <v>650</v>
      </c>
      <c r="S25" s="26" t="s">
        <v>52</v>
      </c>
      <c r="T25" s="26" t="s">
        <v>645</v>
      </c>
      <c r="U25" s="26" t="s">
        <v>645</v>
      </c>
      <c r="V25" s="26" t="s">
        <v>645</v>
      </c>
      <c r="W25" s="26" t="s">
        <v>645</v>
      </c>
      <c r="X25" s="26" t="s">
        <v>645</v>
      </c>
      <c r="Y25" s="26" t="s">
        <v>645</v>
      </c>
      <c r="Z25" s="26" t="s">
        <v>645</v>
      </c>
      <c r="AA25" s="26" t="s">
        <v>645</v>
      </c>
      <c r="AB25" s="38">
        <v>0</v>
      </c>
      <c r="AC25" s="35" t="s">
        <v>646</v>
      </c>
      <c r="AD25" s="35"/>
      <c r="AE25" s="36"/>
      <c r="AF25" s="11">
        <f t="shared" si="2"/>
        <v>2017</v>
      </c>
      <c r="AG25" s="11" t="str">
        <f t="shared" si="3"/>
        <v>540423201712001</v>
      </c>
    </row>
    <row r="26" ht="19.9" customHeight="1" spans="1:33">
      <c r="A26" s="25" t="str">
        <f>540423&amp;D26&amp;VLOOKUP(P26,{"青稞","01";"小麦","02";"饲料","03";"牦牛","04";"乳","05";"羊","06";"猪","07";"鸡","08";"蜂","09";"鱼虾","10";"藏药","11";"茶","12";"葡萄","13";"苹果","14";"猕猴桃","15";"设施农业","16";"乡村旅游","17";"商贸流通","18";"其他","19"},2,FALSE)&amp;TEXT(COUNTIF($P$5:P26,P26),"000")</f>
        <v>540423201607002</v>
      </c>
      <c r="B26" s="26" t="s">
        <v>48</v>
      </c>
      <c r="C26" s="27" t="s">
        <v>49</v>
      </c>
      <c r="D26" s="27" cm="1">
        <f t="array" ref="D26">INDEX(附件2!$D:$D,MATCH(E26,附件2!$E:$E,0))</f>
        <v>2016</v>
      </c>
      <c r="E26" s="53" t="s">
        <v>136</v>
      </c>
      <c r="F26" s="28" t="s">
        <v>669</v>
      </c>
      <c r="G26" s="29" t="s">
        <v>699</v>
      </c>
      <c r="H26" s="30" t="s">
        <v>775</v>
      </c>
      <c r="I26" s="31">
        <f t="shared" si="0"/>
        <v>136</v>
      </c>
      <c r="J26" s="31">
        <f>VLOOKUP(E26,附件2!$E$9:$I$410,5,0)/10000</f>
        <v>136</v>
      </c>
      <c r="K26" s="32">
        <f>VLOOKUP(E26,附件2!E:AF,28,0)/10000</f>
        <v>0</v>
      </c>
      <c r="L26" s="31">
        <f t="shared" si="1"/>
        <v>136</v>
      </c>
      <c r="M26" s="33">
        <f>VLOOKUP(E26,附件2!$E:$BE,30,0)/10000</f>
        <v>136</v>
      </c>
      <c r="N26" s="34">
        <f>VLOOKUP(E26,附件2!$E:$BE,53,0)/10000</f>
        <v>0</v>
      </c>
      <c r="O26" s="26" t="s">
        <v>642</v>
      </c>
      <c r="P26" s="26" t="s">
        <v>726</v>
      </c>
      <c r="Q26" s="26" t="s">
        <v>644</v>
      </c>
      <c r="R26" s="42" t="s">
        <v>650</v>
      </c>
      <c r="S26" s="26" t="s">
        <v>52</v>
      </c>
      <c r="T26" s="26" t="s">
        <v>645</v>
      </c>
      <c r="U26" s="26" t="s">
        <v>645</v>
      </c>
      <c r="V26" s="26" t="s">
        <v>645</v>
      </c>
      <c r="W26" s="26" t="s">
        <v>645</v>
      </c>
      <c r="X26" s="26" t="s">
        <v>645</v>
      </c>
      <c r="Y26" s="26" t="s">
        <v>645</v>
      </c>
      <c r="Z26" s="26" t="s">
        <v>645</v>
      </c>
      <c r="AA26" s="26" t="s">
        <v>645</v>
      </c>
      <c r="AB26" s="38">
        <v>0</v>
      </c>
      <c r="AC26" s="35" t="s">
        <v>646</v>
      </c>
      <c r="AD26" s="35"/>
      <c r="AE26" s="36"/>
      <c r="AF26" s="11">
        <f t="shared" si="2"/>
        <v>2016</v>
      </c>
      <c r="AG26" s="11" t="str">
        <f t="shared" si="3"/>
        <v>540423201607002</v>
      </c>
    </row>
    <row r="27" ht="19.9" customHeight="1" spans="1:33">
      <c r="A27" s="25" t="str">
        <f>540423&amp;D27&amp;VLOOKUP(P27,{"青稞","01";"小麦","02";"饲料","03";"牦牛","04";"乳","05";"羊","06";"猪","07";"鸡","08";"蜂","09";"鱼虾","10";"藏药","11";"茶","12";"葡萄","13";"苹果","14";"猕猴桃","15";"设施农业","16";"乡村旅游","17";"商贸流通","18";"其他","19"},2,FALSE)&amp;TEXT(COUNTIF($P$5:P27,P27),"000")</f>
        <v>540423201719008</v>
      </c>
      <c r="B27" s="26" t="s">
        <v>48</v>
      </c>
      <c r="C27" s="27" t="s">
        <v>49</v>
      </c>
      <c r="D27" s="27" cm="1">
        <f t="array" ref="D27">INDEX(附件2!$D:$D,MATCH(E27,附件2!$E:$E,0))</f>
        <v>2017</v>
      </c>
      <c r="E27" s="53" t="s">
        <v>167</v>
      </c>
      <c r="F27" s="28" t="s">
        <v>662</v>
      </c>
      <c r="G27" s="29" t="s">
        <v>776</v>
      </c>
      <c r="H27" s="30" t="s">
        <v>777</v>
      </c>
      <c r="I27" s="31">
        <f t="shared" si="0"/>
        <v>215.4</v>
      </c>
      <c r="J27" s="31">
        <f>VLOOKUP(E27,附件2!$E$9:$I$410,5,0)/10000</f>
        <v>215.4</v>
      </c>
      <c r="K27" s="32">
        <f>VLOOKUP(E27,附件2!E:AF,28,0)/10000</f>
        <v>0</v>
      </c>
      <c r="L27" s="31">
        <f t="shared" si="1"/>
        <v>192.251639</v>
      </c>
      <c r="M27" s="33">
        <f>VLOOKUP(E27,附件2!$E:$BE,30,0)/10000</f>
        <v>192.251639</v>
      </c>
      <c r="N27" s="34">
        <f>VLOOKUP(E27,附件2!$E:$BE,53,0)/10000</f>
        <v>0</v>
      </c>
      <c r="O27" s="26" t="s">
        <v>642</v>
      </c>
      <c r="P27" s="26" t="s">
        <v>643</v>
      </c>
      <c r="Q27" s="26" t="s">
        <v>644</v>
      </c>
      <c r="R27" s="26" t="s">
        <v>650</v>
      </c>
      <c r="S27" s="26" t="s">
        <v>52</v>
      </c>
      <c r="T27" s="26" t="s">
        <v>645</v>
      </c>
      <c r="U27" s="26" t="s">
        <v>645</v>
      </c>
      <c r="V27" s="26" t="s">
        <v>645</v>
      </c>
      <c r="W27" s="26" t="s">
        <v>645</v>
      </c>
      <c r="X27" s="26" t="s">
        <v>645</v>
      </c>
      <c r="Y27" s="26" t="s">
        <v>645</v>
      </c>
      <c r="Z27" s="26" t="s">
        <v>645</v>
      </c>
      <c r="AA27" s="26" t="s">
        <v>645</v>
      </c>
      <c r="AB27" s="38">
        <v>0</v>
      </c>
      <c r="AC27" s="35" t="s">
        <v>646</v>
      </c>
      <c r="AD27" s="35" t="s">
        <v>692</v>
      </c>
      <c r="AE27" s="36"/>
      <c r="AF27" s="11">
        <f t="shared" si="2"/>
        <v>2017</v>
      </c>
      <c r="AG27" s="11" t="str">
        <f t="shared" si="3"/>
        <v>540423201719008</v>
      </c>
    </row>
    <row r="28" ht="19.9" customHeight="1" spans="1:33">
      <c r="A28" s="25" t="str">
        <f>540423&amp;D28&amp;VLOOKUP(P28,{"青稞","01";"小麦","02";"饲料","03";"牦牛","04";"乳","05";"羊","06";"猪","07";"鸡","08";"蜂","09";"鱼虾","10";"藏药","11";"茶","12";"葡萄","13";"苹果","14";"猕猴桃","15";"设施农业","16";"乡村旅游","17";"商贸流通","18";"其他","19"},2,FALSE)&amp;TEXT(COUNTIF($P$5:P28,P28),"000")</f>
        <v>540423201716005</v>
      </c>
      <c r="B28" s="26" t="s">
        <v>48</v>
      </c>
      <c r="C28" s="27" t="s">
        <v>49</v>
      </c>
      <c r="D28" s="27" cm="1">
        <f t="array" ref="D28">INDEX(附件2!$D:$D,MATCH(E28,附件2!$E:$E,0))</f>
        <v>2017</v>
      </c>
      <c r="E28" s="64" t="s">
        <v>172</v>
      </c>
      <c r="F28" s="28" t="s">
        <v>693</v>
      </c>
      <c r="G28" s="29" t="s">
        <v>694</v>
      </c>
      <c r="H28" s="37" t="s">
        <v>779</v>
      </c>
      <c r="I28" s="31">
        <f t="shared" si="0"/>
        <v>57.69</v>
      </c>
      <c r="J28" s="31">
        <f>VLOOKUP(E28,附件2!$E$9:$I$410,5,0)/10000</f>
        <v>57.69</v>
      </c>
      <c r="K28" s="32">
        <f>VLOOKUP(E28,附件2!E:AF,28,0)/10000</f>
        <v>0</v>
      </c>
      <c r="L28" s="31">
        <f t="shared" si="1"/>
        <v>55.2788</v>
      </c>
      <c r="M28" s="33">
        <f>VLOOKUP(E28,附件2!$E:$BE,30,0)/10000</f>
        <v>55.2788</v>
      </c>
      <c r="N28" s="34">
        <f>VLOOKUP(E28,附件2!$E:$BE,53,0)/10000</f>
        <v>0</v>
      </c>
      <c r="O28" s="26" t="s">
        <v>642</v>
      </c>
      <c r="P28" s="26" t="s">
        <v>672</v>
      </c>
      <c r="Q28" s="26" t="s">
        <v>644</v>
      </c>
      <c r="R28" s="26" t="s">
        <v>650</v>
      </c>
      <c r="S28" s="26" t="s">
        <v>52</v>
      </c>
      <c r="T28" s="26" t="s">
        <v>645</v>
      </c>
      <c r="U28" s="26" t="s">
        <v>645</v>
      </c>
      <c r="V28" s="26" t="s">
        <v>645</v>
      </c>
      <c r="W28" s="26" t="s">
        <v>645</v>
      </c>
      <c r="X28" s="26" t="s">
        <v>645</v>
      </c>
      <c r="Y28" s="26" t="s">
        <v>645</v>
      </c>
      <c r="Z28" s="26" t="s">
        <v>645</v>
      </c>
      <c r="AA28" s="26" t="s">
        <v>645</v>
      </c>
      <c r="AB28" s="38">
        <v>0</v>
      </c>
      <c r="AC28" s="35" t="s">
        <v>646</v>
      </c>
      <c r="AD28" s="35"/>
      <c r="AE28" s="36"/>
      <c r="AF28" s="11">
        <f t="shared" si="2"/>
        <v>2017</v>
      </c>
      <c r="AG28" s="11" t="str">
        <f t="shared" si="3"/>
        <v>540423201716005</v>
      </c>
    </row>
    <row r="29" ht="19.9" customHeight="1" spans="1:33">
      <c r="A29" s="25" t="str">
        <f>540423&amp;D29&amp;VLOOKUP(P29,{"青稞","01";"小麦","02";"饲料","03";"牦牛","04";"乳","05";"羊","06";"猪","07";"鸡","08";"蜂","09";"鱼虾","10";"藏药","11";"茶","12";"葡萄","13";"苹果","14";"猕猴桃","15";"设施农业","16";"乡村旅游","17";"商贸流通","18";"其他","19"},2,FALSE)&amp;TEXT(COUNTIF($P$5:P29,P29),"000")</f>
        <v>540423201715001</v>
      </c>
      <c r="B29" s="26" t="s">
        <v>48</v>
      </c>
      <c r="C29" s="27" t="s">
        <v>49</v>
      </c>
      <c r="D29" s="27" cm="1">
        <f t="array" ref="D29">INDEX(附件2!$D:$D,MATCH(E29,附件2!$E:$E,0))</f>
        <v>2017</v>
      </c>
      <c r="E29" s="29" t="s">
        <v>201</v>
      </c>
      <c r="F29" s="28" t="s">
        <v>689</v>
      </c>
      <c r="G29" s="29" t="s">
        <v>690</v>
      </c>
      <c r="H29" s="65" t="s">
        <v>780</v>
      </c>
      <c r="I29" s="31">
        <f t="shared" si="0"/>
        <v>28</v>
      </c>
      <c r="J29" s="31">
        <f>VLOOKUP(E29,附件2!$E$9:$I$410,5,0)/10000</f>
        <v>28</v>
      </c>
      <c r="K29" s="32">
        <f>VLOOKUP(E29,附件2!E:AF,28,0)/10000</f>
        <v>0</v>
      </c>
      <c r="L29" s="31">
        <f t="shared" si="1"/>
        <v>26.91</v>
      </c>
      <c r="M29" s="33">
        <f>VLOOKUP(E29,附件2!$E:$BE,30,0)/10000</f>
        <v>26.91</v>
      </c>
      <c r="N29" s="34">
        <f>VLOOKUP(E29,附件2!$E:$BE,53,0)/10000</f>
        <v>0</v>
      </c>
      <c r="O29" s="26" t="s">
        <v>642</v>
      </c>
      <c r="P29" s="26" t="s">
        <v>781</v>
      </c>
      <c r="Q29" s="26" t="s">
        <v>644</v>
      </c>
      <c r="R29" s="26" t="s">
        <v>650</v>
      </c>
      <c r="S29" s="26" t="s">
        <v>51</v>
      </c>
      <c r="T29" s="26" t="s">
        <v>656</v>
      </c>
      <c r="U29" s="35" t="s">
        <v>682</v>
      </c>
      <c r="V29" s="37" t="s">
        <v>782</v>
      </c>
      <c r="W29" s="26" t="s">
        <v>51</v>
      </c>
      <c r="X29" s="40">
        <v>2025.11</v>
      </c>
      <c r="Y29" s="35" t="s">
        <v>719</v>
      </c>
      <c r="Z29" s="35" t="s">
        <v>783</v>
      </c>
      <c r="AA29" s="35" t="s">
        <v>784</v>
      </c>
      <c r="AB29" s="38">
        <v>0</v>
      </c>
      <c r="AC29" s="35" t="s">
        <v>646</v>
      </c>
      <c r="AD29" s="35" t="s">
        <v>692</v>
      </c>
      <c r="AE29" s="36"/>
      <c r="AF29" s="11">
        <f t="shared" si="2"/>
        <v>2017</v>
      </c>
      <c r="AG29" s="11" t="str">
        <f t="shared" si="3"/>
        <v>540423201715001</v>
      </c>
    </row>
    <row r="30" ht="19.9" customHeight="1" spans="1:33">
      <c r="A30" s="25" t="str">
        <f>540423&amp;D30&amp;VLOOKUP(P30,{"青稞","01";"小麦","02";"饲料","03";"牦牛","04";"乳","05";"羊","06";"猪","07";"鸡","08";"蜂","09";"鱼虾","10";"藏药","11";"茶","12";"葡萄","13";"苹果","14";"猕猴桃","15";"设施农业","16";"乡村旅游","17";"商贸流通","18";"其他","19"},2,FALSE)&amp;TEXT(COUNTIF($P$5:P30,P30),"000")</f>
        <v>540423201717006</v>
      </c>
      <c r="B30" s="26" t="s">
        <v>48</v>
      </c>
      <c r="C30" s="27" t="s">
        <v>49</v>
      </c>
      <c r="D30" s="27" cm="1">
        <f t="array" ref="D30">INDEX(附件2!$D:$D,MATCH(E30,附件2!$E:$E,0))</f>
        <v>2017</v>
      </c>
      <c r="E30" s="29" t="s">
        <v>242</v>
      </c>
      <c r="F30" s="28" t="s">
        <v>673</v>
      </c>
      <c r="G30" s="29" t="s">
        <v>816</v>
      </c>
      <c r="H30" s="30" t="s">
        <v>817</v>
      </c>
      <c r="I30" s="31">
        <f t="shared" si="0"/>
        <v>69.06</v>
      </c>
      <c r="J30" s="31">
        <f>VLOOKUP(E30,附件2!$E$9:$I$410,5,0)/10000</f>
        <v>49</v>
      </c>
      <c r="K30" s="32">
        <f>VLOOKUP(E30,附件2!E:AF,28,0)/10000</f>
        <v>20.06</v>
      </c>
      <c r="L30" s="31">
        <f t="shared" si="1"/>
        <v>69.06</v>
      </c>
      <c r="M30" s="33">
        <f>VLOOKUP(E30,附件2!$E:$BE,30,0)/10000</f>
        <v>49</v>
      </c>
      <c r="N30" s="34">
        <f>VLOOKUP(E30,附件2!$E:$BE,53,0)/10000</f>
        <v>20.06</v>
      </c>
      <c r="O30" s="26" t="s">
        <v>642</v>
      </c>
      <c r="P30" s="26" t="s">
        <v>655</v>
      </c>
      <c r="Q30" s="26" t="s">
        <v>644</v>
      </c>
      <c r="R30" s="26" t="s">
        <v>650</v>
      </c>
      <c r="S30" s="26" t="s">
        <v>52</v>
      </c>
      <c r="T30" s="26" t="s">
        <v>645</v>
      </c>
      <c r="U30" s="26" t="s">
        <v>645</v>
      </c>
      <c r="V30" s="26" t="s">
        <v>645</v>
      </c>
      <c r="W30" s="26" t="s">
        <v>645</v>
      </c>
      <c r="X30" s="26" t="s">
        <v>645</v>
      </c>
      <c r="Y30" s="26" t="s">
        <v>645</v>
      </c>
      <c r="Z30" s="26" t="s">
        <v>645</v>
      </c>
      <c r="AA30" s="26" t="s">
        <v>645</v>
      </c>
      <c r="AB30" s="38">
        <v>0</v>
      </c>
      <c r="AC30" s="35" t="s">
        <v>646</v>
      </c>
      <c r="AD30" s="35" t="s">
        <v>651</v>
      </c>
      <c r="AE30" s="36"/>
      <c r="AF30" s="11">
        <f t="shared" si="2"/>
        <v>2017</v>
      </c>
      <c r="AG30" s="11" t="str">
        <f t="shared" si="3"/>
        <v>540423201717006</v>
      </c>
    </row>
    <row r="31" ht="19.9" customHeight="1" spans="1:33">
      <c r="A31" s="25" t="str">
        <f>540423&amp;D31&amp;VLOOKUP(P31,{"青稞","01";"小麦","02";"饲料","03";"牦牛","04";"乳","05";"羊","06";"猪","07";"鸡","08";"蜂","09";"鱼虾","10";"藏药","11";"茶","12";"葡萄","13";"苹果","14";"猕猴桃","15";"设施农业","16";"乡村旅游","17";"商贸流通","18";"其他","19"},2,FALSE)&amp;TEXT(COUNTIF($P$5:P31,P31),"000")</f>
        <v>540423201818002</v>
      </c>
      <c r="B31" s="26" t="s">
        <v>48</v>
      </c>
      <c r="C31" s="27" t="s">
        <v>49</v>
      </c>
      <c r="D31" s="27" cm="1">
        <f t="array" ref="D31">INDEX(附件2!$D:$D,MATCH(E31,附件2!$E:$E,0))</f>
        <v>2018</v>
      </c>
      <c r="E31" s="29" t="s">
        <v>196</v>
      </c>
      <c r="F31" s="28" t="s">
        <v>693</v>
      </c>
      <c r="G31" s="29" t="s">
        <v>690</v>
      </c>
      <c r="H31" s="30" t="s">
        <v>844</v>
      </c>
      <c r="I31" s="31">
        <f t="shared" si="0"/>
        <v>795.39</v>
      </c>
      <c r="J31" s="31">
        <f>VLOOKUP(E31,附件2!$E$9:$I$410,5,0)/10000</f>
        <v>589.4355</v>
      </c>
      <c r="K31" s="32">
        <f>VLOOKUP(E31,附件2!E:AF,28,0)/10000</f>
        <v>205.9545</v>
      </c>
      <c r="L31" s="31">
        <f t="shared" si="1"/>
        <v>738.118067</v>
      </c>
      <c r="M31" s="33">
        <f>VLOOKUP(E31,附件2!$E:$BE,30,0)/10000</f>
        <v>589.4355</v>
      </c>
      <c r="N31" s="34">
        <f>VLOOKUP(E31,附件2!$E:$BE,53,0)/10000</f>
        <v>148.682567</v>
      </c>
      <c r="O31" s="26" t="s">
        <v>642</v>
      </c>
      <c r="P31" s="26" t="s">
        <v>740</v>
      </c>
      <c r="Q31" s="26" t="s">
        <v>644</v>
      </c>
      <c r="R31" s="26" t="s">
        <v>650</v>
      </c>
      <c r="S31" s="26" t="s">
        <v>52</v>
      </c>
      <c r="T31" s="26" t="s">
        <v>645</v>
      </c>
      <c r="U31" s="26" t="s">
        <v>645</v>
      </c>
      <c r="V31" s="26" t="s">
        <v>645</v>
      </c>
      <c r="W31" s="26" t="s">
        <v>645</v>
      </c>
      <c r="X31" s="26" t="s">
        <v>645</v>
      </c>
      <c r="Y31" s="26" t="s">
        <v>645</v>
      </c>
      <c r="Z31" s="26" t="s">
        <v>645</v>
      </c>
      <c r="AA31" s="26" t="s">
        <v>645</v>
      </c>
      <c r="AB31" s="38">
        <v>0</v>
      </c>
      <c r="AC31" s="35" t="s">
        <v>646</v>
      </c>
      <c r="AD31" s="35"/>
      <c r="AE31" s="36"/>
      <c r="AF31" s="11">
        <f t="shared" si="2"/>
        <v>2018</v>
      </c>
      <c r="AG31" s="11" t="str">
        <f t="shared" si="3"/>
        <v>540423201818002</v>
      </c>
    </row>
    <row r="32" ht="19.9" customHeight="1" spans="1:33">
      <c r="A32" s="25" t="str">
        <f>540423&amp;D32&amp;VLOOKUP(P32,{"青稞","01";"小麦","02";"饲料","03";"牦牛","04";"乳","05";"羊","06";"猪","07";"鸡","08";"蜂","09";"鱼虾","10";"藏药","11";"茶","12";"葡萄","13";"苹果","14";"猕猴桃","15";"设施农业","16";"乡村旅游","17";"商贸流通","18";"其他","19"},2,FALSE)&amp;TEXT(COUNTIF($P$5:P32,P32),"000")</f>
        <v>540423201818003</v>
      </c>
      <c r="B32" s="26" t="s">
        <v>48</v>
      </c>
      <c r="C32" s="27" t="s">
        <v>49</v>
      </c>
      <c r="D32" s="27" cm="1">
        <f t="array" ref="D32">INDEX(附件2!$D:$D,MATCH(E32,附件2!$E:$E,0))</f>
        <v>2018</v>
      </c>
      <c r="E32" s="29" t="s">
        <v>162</v>
      </c>
      <c r="F32" s="28" t="s">
        <v>673</v>
      </c>
      <c r="G32" s="29" t="s">
        <v>673</v>
      </c>
      <c r="H32" s="30" t="s">
        <v>849</v>
      </c>
      <c r="I32" s="31">
        <f t="shared" si="0"/>
        <v>885.91</v>
      </c>
      <c r="J32" s="31">
        <f>VLOOKUP(E32,附件2!$E$9:$I$410,5,0)/10000</f>
        <v>310.607</v>
      </c>
      <c r="K32" s="32">
        <f>VLOOKUP(E32,附件2!E:AF,28,0)/10000</f>
        <v>575.303</v>
      </c>
      <c r="L32" s="31">
        <f t="shared" si="1"/>
        <v>886.454854</v>
      </c>
      <c r="M32" s="33">
        <f>VLOOKUP(E32,附件2!$E:$BE,30,0)/10000</f>
        <v>310.607</v>
      </c>
      <c r="N32" s="34">
        <f>VLOOKUP(E32,附件2!$E:$BE,53,0)/10000</f>
        <v>575.847854</v>
      </c>
      <c r="O32" s="26" t="s">
        <v>642</v>
      </c>
      <c r="P32" s="26" t="s">
        <v>740</v>
      </c>
      <c r="Q32" s="26" t="s">
        <v>644</v>
      </c>
      <c r="R32" s="26" t="s">
        <v>650</v>
      </c>
      <c r="S32" s="26" t="s">
        <v>52</v>
      </c>
      <c r="T32" s="26" t="s">
        <v>645</v>
      </c>
      <c r="U32" s="26" t="s">
        <v>645</v>
      </c>
      <c r="V32" s="26" t="s">
        <v>645</v>
      </c>
      <c r="W32" s="26" t="s">
        <v>645</v>
      </c>
      <c r="X32" s="26" t="s">
        <v>645</v>
      </c>
      <c r="Y32" s="26" t="s">
        <v>645</v>
      </c>
      <c r="Z32" s="26" t="s">
        <v>645</v>
      </c>
      <c r="AA32" s="26" t="s">
        <v>645</v>
      </c>
      <c r="AB32" s="38">
        <v>0</v>
      </c>
      <c r="AC32" s="35" t="s">
        <v>646</v>
      </c>
      <c r="AD32" s="35" t="s">
        <v>651</v>
      </c>
      <c r="AE32" s="36"/>
      <c r="AF32" s="11">
        <f t="shared" si="2"/>
        <v>2018</v>
      </c>
      <c r="AG32" s="11" t="str">
        <f t="shared" si="3"/>
        <v>540423201818003</v>
      </c>
    </row>
    <row r="33" ht="19.9" customHeight="1" spans="1:33">
      <c r="A33" s="25" t="str">
        <f>540423&amp;D33&amp;VLOOKUP(P33,{"青稞","01";"小麦","02";"饲料","03";"牦牛","04";"乳","05";"羊","06";"猪","07";"鸡","08";"蜂","09";"鱼虾","10";"藏药","11";"茶","12";"葡萄","13";"苹果","14";"猕猴桃","15";"设施农业","16";"乡村旅游","17";"商贸流通","18";"其他","19"},2,FALSE)&amp;TEXT(COUNTIF($P$5:P33,P33),"000")</f>
        <v>540423202112002</v>
      </c>
      <c r="B33" s="26" t="s">
        <v>48</v>
      </c>
      <c r="C33" s="27" t="s">
        <v>49</v>
      </c>
      <c r="D33" s="27" cm="1">
        <f t="array" ref="D33">INDEX(附件2!$D:$D,MATCH(E33,附件2!$E:$E,0))</f>
        <v>2021</v>
      </c>
      <c r="E33" s="29" t="s">
        <v>313</v>
      </c>
      <c r="F33" s="28" t="s">
        <v>737</v>
      </c>
      <c r="G33" s="29" t="s">
        <v>712</v>
      </c>
      <c r="H33" s="30" t="s">
        <v>867</v>
      </c>
      <c r="I33" s="31">
        <f t="shared" si="0"/>
        <v>1000</v>
      </c>
      <c r="J33" s="31">
        <f>VLOOKUP(E33,附件2!$E$9:$I$410,5,0)/10000</f>
        <v>1000</v>
      </c>
      <c r="K33" s="32">
        <f>VLOOKUP(E33,附件2!E:AF,28,0)/10000</f>
        <v>0</v>
      </c>
      <c r="L33" s="31">
        <f t="shared" si="1"/>
        <v>820.779437</v>
      </c>
      <c r="M33" s="33">
        <f>VLOOKUP(E33,附件2!$E:$BE,30,0)/10000</f>
        <v>820.779437</v>
      </c>
      <c r="N33" s="34">
        <f>VLOOKUP(E33,附件2!$E:$BE,53,0)/10000</f>
        <v>0</v>
      </c>
      <c r="O33" s="26" t="s">
        <v>642</v>
      </c>
      <c r="P33" s="26" t="s">
        <v>772</v>
      </c>
      <c r="Q33" s="26" t="s">
        <v>644</v>
      </c>
      <c r="R33" s="26" t="s">
        <v>650</v>
      </c>
      <c r="S33" s="26" t="s">
        <v>52</v>
      </c>
      <c r="T33" s="26" t="s">
        <v>645</v>
      </c>
      <c r="U33" s="26" t="s">
        <v>645</v>
      </c>
      <c r="V33" s="26" t="s">
        <v>645</v>
      </c>
      <c r="W33" s="26" t="s">
        <v>645</v>
      </c>
      <c r="X33" s="26" t="s">
        <v>645</v>
      </c>
      <c r="Y33" s="26" t="s">
        <v>645</v>
      </c>
      <c r="Z33" s="26" t="s">
        <v>645</v>
      </c>
      <c r="AA33" s="26" t="s">
        <v>645</v>
      </c>
      <c r="AB33" s="38">
        <v>0</v>
      </c>
      <c r="AC33" s="35" t="s">
        <v>646</v>
      </c>
      <c r="AD33" s="35" t="s">
        <v>651</v>
      </c>
      <c r="AE33" s="36"/>
      <c r="AF33" s="11">
        <f t="shared" si="2"/>
        <v>2021</v>
      </c>
      <c r="AG33" s="11" t="str">
        <f t="shared" si="3"/>
        <v>540423202112002</v>
      </c>
    </row>
    <row r="34" ht="57" spans="1:33">
      <c r="A34" s="25" t="str">
        <f>540423&amp;D34&amp;VLOOKUP(P34,{"青稞","01";"小麦","02";"饲料","03";"牦牛","04";"乳","05";"羊","06";"猪","07";"鸡","08";"蜂","09";"鱼虾","10";"藏药","11";"茶","12";"葡萄","13";"苹果","14";"猕猴桃","15";"设施农业","16";"乡村旅游","17";"商贸流通","18";"其他","19"},2,FALSE)&amp;TEXT(COUNTIF($P$5:P34,P34),"000")</f>
        <v>540423202112003</v>
      </c>
      <c r="B34" s="26" t="s">
        <v>48</v>
      </c>
      <c r="C34" s="27" t="s">
        <v>49</v>
      </c>
      <c r="D34" s="27" cm="1">
        <f t="array" ref="D34">INDEX(附件2!$D:$D,MATCH(E34,附件2!$E:$E,0))</f>
        <v>2021</v>
      </c>
      <c r="E34" s="29" t="s">
        <v>274</v>
      </c>
      <c r="F34" s="28" t="s">
        <v>737</v>
      </c>
      <c r="G34" s="29" t="s">
        <v>868</v>
      </c>
      <c r="H34" s="30" t="s">
        <v>869</v>
      </c>
      <c r="I34" s="31">
        <f t="shared" si="0"/>
        <v>1888.7</v>
      </c>
      <c r="J34" s="31">
        <f>VLOOKUP(E34,附件2!$E$9:$I$410,5,0)/10000</f>
        <v>1888.7</v>
      </c>
      <c r="K34" s="32">
        <f>VLOOKUP(E34,附件2!E:AF,28,0)/10000</f>
        <v>0</v>
      </c>
      <c r="L34" s="31">
        <f t="shared" si="1"/>
        <v>1876.832901</v>
      </c>
      <c r="M34" s="33">
        <f>VLOOKUP(E34,附件2!$E:$BE,30,0)/10000</f>
        <v>1876.832901</v>
      </c>
      <c r="N34" s="34">
        <f>VLOOKUP(E34,附件2!$E:$BE,53,0)/10000</f>
        <v>0</v>
      </c>
      <c r="O34" s="26" t="s">
        <v>642</v>
      </c>
      <c r="P34" s="26" t="s">
        <v>772</v>
      </c>
      <c r="Q34" s="26" t="s">
        <v>644</v>
      </c>
      <c r="R34" s="26" t="s">
        <v>650</v>
      </c>
      <c r="S34" s="26" t="s">
        <v>51</v>
      </c>
      <c r="T34" s="26" t="s">
        <v>656</v>
      </c>
      <c r="U34" s="35" t="s">
        <v>682</v>
      </c>
      <c r="V34" s="37" t="s">
        <v>870</v>
      </c>
      <c r="W34" s="26" t="s">
        <v>51</v>
      </c>
      <c r="X34" s="26">
        <v>2024.04</v>
      </c>
      <c r="Y34" s="26" t="s">
        <v>659</v>
      </c>
      <c r="Z34" s="26" t="s">
        <v>871</v>
      </c>
      <c r="AA34" s="64"/>
      <c r="AB34" s="38">
        <v>0</v>
      </c>
      <c r="AC34" s="35" t="s">
        <v>646</v>
      </c>
      <c r="AD34" s="35"/>
      <c r="AE34" s="36"/>
      <c r="AF34" s="11">
        <f t="shared" si="2"/>
        <v>2021</v>
      </c>
      <c r="AG34" s="11" t="str">
        <f t="shared" si="3"/>
        <v>540423202112003</v>
      </c>
    </row>
    <row r="35" ht="19.9" customHeight="1" spans="1:33">
      <c r="A35" s="25" t="str">
        <f>540423&amp;D35&amp;VLOOKUP(P35,{"青稞","01";"小麦","02";"饲料","03";"牦牛","04";"乳","05";"羊","06";"猪","07";"鸡","08";"蜂","09";"鱼虾","10";"藏药","11";"茶","12";"葡萄","13";"苹果","14";"猕猴桃","15";"设施农业","16";"乡村旅游","17";"商贸流通","18";"其他","19"},2,FALSE)&amp;TEXT(COUNTIF($P$5:P35,P35),"000")</f>
        <v>540423202208001</v>
      </c>
      <c r="B35" s="26" t="s">
        <v>48</v>
      </c>
      <c r="C35" s="27" t="s">
        <v>49</v>
      </c>
      <c r="D35" s="27" cm="1">
        <f t="array" ref="D35">INDEX(附件2!$D:$D,MATCH(E35,附件2!$E:$E,0))</f>
        <v>2022</v>
      </c>
      <c r="E35" s="79" t="s">
        <v>331</v>
      </c>
      <c r="F35" s="28" t="s">
        <v>907</v>
      </c>
      <c r="G35" s="29" t="s">
        <v>908</v>
      </c>
      <c r="H35" s="73" t="s">
        <v>909</v>
      </c>
      <c r="I35" s="31">
        <f t="shared" si="0"/>
        <v>78.90063</v>
      </c>
      <c r="J35" s="31">
        <f>VLOOKUP(E35,附件2!$E$9:$I$410,5,0)/10000</f>
        <v>78.90063</v>
      </c>
      <c r="K35" s="32">
        <f>VLOOKUP(E35,附件2!E:AF,28,0)/10000</f>
        <v>0</v>
      </c>
      <c r="L35" s="31">
        <f t="shared" si="1"/>
        <v>78.90063</v>
      </c>
      <c r="M35" s="33">
        <f>VLOOKUP(E35,附件2!$E:$BE,30,0)/10000</f>
        <v>78.90063</v>
      </c>
      <c r="N35" s="34">
        <f>VLOOKUP(E35,附件2!$E:$BE,53,0)/10000</f>
        <v>0</v>
      </c>
      <c r="O35" s="26" t="s">
        <v>642</v>
      </c>
      <c r="P35" s="26" t="s">
        <v>910</v>
      </c>
      <c r="Q35" s="26" t="s">
        <v>650</v>
      </c>
      <c r="R35" s="26" t="s">
        <v>650</v>
      </c>
      <c r="S35" s="26" t="s">
        <v>52</v>
      </c>
      <c r="T35" s="26" t="s">
        <v>645</v>
      </c>
      <c r="U35" s="26" t="s">
        <v>645</v>
      </c>
      <c r="V35" s="26" t="s">
        <v>645</v>
      </c>
      <c r="W35" s="26" t="s">
        <v>645</v>
      </c>
      <c r="X35" s="26" t="s">
        <v>645</v>
      </c>
      <c r="Y35" s="26" t="s">
        <v>645</v>
      </c>
      <c r="Z35" s="26" t="s">
        <v>645</v>
      </c>
      <c r="AA35" s="26" t="s">
        <v>645</v>
      </c>
      <c r="AB35" s="38">
        <v>0</v>
      </c>
      <c r="AC35" s="35" t="s">
        <v>646</v>
      </c>
      <c r="AD35" s="35" t="s">
        <v>651</v>
      </c>
      <c r="AE35" s="36"/>
      <c r="AF35" s="11">
        <f t="shared" si="2"/>
        <v>2022</v>
      </c>
      <c r="AG35" s="11" t="str">
        <f t="shared" si="3"/>
        <v>540423202208001</v>
      </c>
    </row>
    <row r="36" ht="19.9" customHeight="1" spans="1:33">
      <c r="A36" s="25" t="str">
        <f>540423&amp;D36&amp;VLOOKUP(P36,{"青稞","01";"小麦","02";"饲料","03";"牦牛","04";"乳","05";"羊","06";"猪","07";"鸡","08";"蜂","09";"鱼虾","10";"藏药","11";"茶","12";"葡萄","13";"苹果","14";"猕猴桃","15";"设施农业","16";"乡村旅游","17";"商贸流通","18";"其他","19"},2,FALSE)&amp;TEXT(COUNTIF($P$5:P36,P36),"000")</f>
        <v>540423202316006</v>
      </c>
      <c r="B36" s="26" t="s">
        <v>48</v>
      </c>
      <c r="C36" s="27" t="s">
        <v>49</v>
      </c>
      <c r="D36" s="27" cm="1">
        <f t="array" ref="D36">INDEX(附件2!$D:$D,MATCH(E36,附件2!$E:$E,0))</f>
        <v>2023</v>
      </c>
      <c r="E36" s="29" t="s">
        <v>379</v>
      </c>
      <c r="F36" s="28" t="s">
        <v>652</v>
      </c>
      <c r="G36" s="29" t="s">
        <v>968</v>
      </c>
      <c r="H36" s="78" t="s">
        <v>969</v>
      </c>
      <c r="I36" s="31">
        <f t="shared" si="0"/>
        <v>630</v>
      </c>
      <c r="J36" s="31">
        <f>VLOOKUP(E36,附件2!$E$9:$I$410,5,0)/10000</f>
        <v>630</v>
      </c>
      <c r="K36" s="32">
        <f>VLOOKUP(E36,附件2!E:AF,28,0)/10000</f>
        <v>0</v>
      </c>
      <c r="L36" s="31">
        <f t="shared" si="1"/>
        <v>596.1317</v>
      </c>
      <c r="M36" s="33">
        <f>VLOOKUP(E36,附件2!$E:$BE,30,0)/10000</f>
        <v>596.1317</v>
      </c>
      <c r="N36" s="34">
        <f>VLOOKUP(E36,附件2!$E:$BE,53,0)/10000</f>
        <v>0</v>
      </c>
      <c r="O36" s="26" t="s">
        <v>642</v>
      </c>
      <c r="P36" s="26" t="s">
        <v>672</v>
      </c>
      <c r="Q36" s="26" t="s">
        <v>644</v>
      </c>
      <c r="R36" s="26" t="s">
        <v>650</v>
      </c>
      <c r="S36" s="26" t="s">
        <v>52</v>
      </c>
      <c r="T36" s="26" t="s">
        <v>645</v>
      </c>
      <c r="U36" s="26" t="s">
        <v>645</v>
      </c>
      <c r="V36" s="26" t="s">
        <v>645</v>
      </c>
      <c r="W36" s="26" t="s">
        <v>645</v>
      </c>
      <c r="X36" s="26" t="s">
        <v>645</v>
      </c>
      <c r="Y36" s="26" t="s">
        <v>645</v>
      </c>
      <c r="Z36" s="26" t="s">
        <v>645</v>
      </c>
      <c r="AA36" s="26" t="s">
        <v>645</v>
      </c>
      <c r="AB36" s="38">
        <v>0</v>
      </c>
      <c r="AC36" s="35" t="s">
        <v>646</v>
      </c>
      <c r="AD36" s="35" t="s">
        <v>970</v>
      </c>
      <c r="AE36" s="36"/>
      <c r="AF36" s="11">
        <f t="shared" si="2"/>
        <v>2023</v>
      </c>
      <c r="AG36" s="11" t="str">
        <f t="shared" si="3"/>
        <v>540423202316006</v>
      </c>
    </row>
    <row r="37" ht="19.9" customHeight="1" spans="1:33">
      <c r="A37" s="25" t="str">
        <f>540423&amp;D37&amp;VLOOKUP(P37,{"青稞","01";"小麦","02";"饲料","03";"牦牛","04";"乳","05";"羊","06";"猪","07";"鸡","08";"蜂","09";"鱼虾","10";"藏药","11";"茶","12";"葡萄","13";"苹果","14";"猕猴桃","15";"设施农业","16";"乡村旅游","17";"商贸流通","18";"其他","19"},2,FALSE)&amp;TEXT(COUNTIF($P$5:P37,P37),"000")</f>
        <v>540423201307003</v>
      </c>
      <c r="B37" s="89" t="s">
        <v>48</v>
      </c>
      <c r="C37" s="90" t="s">
        <v>49</v>
      </c>
      <c r="D37" s="27" cm="1">
        <f t="array" ref="D37">INDEX(附件2!$D:$D,MATCH(E37,附件2!$E:$E,0))</f>
        <v>2013</v>
      </c>
      <c r="E37" s="91" t="s">
        <v>497</v>
      </c>
      <c r="F37" s="28" t="s">
        <v>662</v>
      </c>
      <c r="G37" s="29" t="s">
        <v>895</v>
      </c>
      <c r="H37" s="93" t="s">
        <v>1001</v>
      </c>
      <c r="I37" s="31">
        <f t="shared" ref="I37:I55" si="4">J37+K37</f>
        <v>50</v>
      </c>
      <c r="J37" s="31">
        <f>VLOOKUP(E37,附件2!E:I,5,0)/10000</f>
        <v>45</v>
      </c>
      <c r="K37" s="32">
        <f>VLOOKUP(E37,附件2!E:AF,28,0)/10000</f>
        <v>5</v>
      </c>
      <c r="L37" s="31">
        <f t="shared" ref="L37:L55" si="5">M37+N37</f>
        <v>50</v>
      </c>
      <c r="M37" s="33">
        <f>VLOOKUP(E37,附件2!$E:$BE,30,0)/10000</f>
        <v>45</v>
      </c>
      <c r="N37" s="34">
        <f>VLOOKUP(E37,附件2!$E:$BE,53,0)/10000</f>
        <v>5</v>
      </c>
      <c r="O37" s="162" t="s">
        <v>642</v>
      </c>
      <c r="P37" s="26" t="s">
        <v>726</v>
      </c>
      <c r="Q37" s="26" t="s">
        <v>644</v>
      </c>
      <c r="R37" s="26" t="s">
        <v>650</v>
      </c>
      <c r="S37" s="26" t="s">
        <v>52</v>
      </c>
      <c r="T37" s="26" t="s">
        <v>645</v>
      </c>
      <c r="U37" s="26" t="s">
        <v>645</v>
      </c>
      <c r="V37" s="26" t="s">
        <v>645</v>
      </c>
      <c r="W37" s="26" t="s">
        <v>645</v>
      </c>
      <c r="X37" s="26" t="s">
        <v>645</v>
      </c>
      <c r="Y37" s="26" t="s">
        <v>645</v>
      </c>
      <c r="Z37" s="26" t="s">
        <v>645</v>
      </c>
      <c r="AA37" s="26" t="s">
        <v>645</v>
      </c>
      <c r="AB37" s="38">
        <v>0</v>
      </c>
      <c r="AC37" s="35" t="s">
        <v>646</v>
      </c>
      <c r="AD37" s="35"/>
      <c r="AE37" s="36"/>
      <c r="AF37" s="11">
        <f t="shared" ref="AF37:AF55" si="6">D37</f>
        <v>2013</v>
      </c>
      <c r="AG37" s="11" t="str">
        <f t="shared" ref="AG37:AG55" si="7">A37</f>
        <v>540423201307003</v>
      </c>
    </row>
    <row r="38" ht="19.9" customHeight="1" spans="1:33">
      <c r="A38" s="25" t="str">
        <f>540423&amp;D38&amp;VLOOKUP(P38,{"青稞","01";"小麦","02";"饲料","03";"牦牛","04";"乳","05";"羊","06";"猪","07";"鸡","08";"蜂","09";"鱼虾","10";"藏药","11";"茶","12";"葡萄","13";"苹果","14";"猕猴桃","15";"设施农业","16";"乡村旅游","17";"商贸流通","18";"其他","19"},2,FALSE)&amp;TEXT(COUNTIF($P$5:P38,P38),"000")</f>
        <v>540423201307004</v>
      </c>
      <c r="B38" s="60" t="s">
        <v>48</v>
      </c>
      <c r="C38" s="27" t="s">
        <v>49</v>
      </c>
      <c r="D38" s="27" cm="1">
        <f t="array" ref="D38">INDEX(附件2!$D:$D,MATCH(E38,附件2!$E:$E,0))</f>
        <v>2013</v>
      </c>
      <c r="E38" s="91" t="s">
        <v>508</v>
      </c>
      <c r="F38" s="28" t="s">
        <v>669</v>
      </c>
      <c r="G38" s="29" t="s">
        <v>670</v>
      </c>
      <c r="H38" s="65" t="s">
        <v>1004</v>
      </c>
      <c r="I38" s="31">
        <f t="shared" si="4"/>
        <v>61</v>
      </c>
      <c r="J38" s="31">
        <f>VLOOKUP(E38,附件2!E:I,5,0)/10000</f>
        <v>56</v>
      </c>
      <c r="K38" s="32">
        <f>VLOOKUP(E38,附件2!E:AF,28,0)/10000</f>
        <v>5</v>
      </c>
      <c r="L38" s="31">
        <f t="shared" si="5"/>
        <v>61</v>
      </c>
      <c r="M38" s="33">
        <f>VLOOKUP(E38,附件2!$E:$BE,30,0)/10000</f>
        <v>56</v>
      </c>
      <c r="N38" s="34">
        <f>VLOOKUP(E38,附件2!$E:$BE,53,0)/10000</f>
        <v>5</v>
      </c>
      <c r="O38" s="26" t="s">
        <v>642</v>
      </c>
      <c r="P38" s="26" t="s">
        <v>726</v>
      </c>
      <c r="Q38" s="26" t="s">
        <v>644</v>
      </c>
      <c r="R38" s="26" t="s">
        <v>650</v>
      </c>
      <c r="S38" s="26" t="s">
        <v>52</v>
      </c>
      <c r="T38" s="26" t="s">
        <v>645</v>
      </c>
      <c r="U38" s="26" t="s">
        <v>645</v>
      </c>
      <c r="V38" s="26" t="s">
        <v>645</v>
      </c>
      <c r="W38" s="26" t="s">
        <v>645</v>
      </c>
      <c r="X38" s="26" t="s">
        <v>645</v>
      </c>
      <c r="Y38" s="26" t="s">
        <v>645</v>
      </c>
      <c r="Z38" s="26" t="s">
        <v>645</v>
      </c>
      <c r="AA38" s="26" t="s">
        <v>645</v>
      </c>
      <c r="AB38" s="38">
        <v>0</v>
      </c>
      <c r="AC38" s="35" t="s">
        <v>646</v>
      </c>
      <c r="AD38" s="35"/>
      <c r="AE38" s="36"/>
      <c r="AF38" s="11">
        <f t="shared" si="6"/>
        <v>2013</v>
      </c>
      <c r="AG38" s="11" t="str">
        <f t="shared" si="7"/>
        <v>540423201307004</v>
      </c>
    </row>
    <row r="39" ht="19.9" customHeight="1" spans="1:33">
      <c r="A39" s="25" t="str">
        <f>540423&amp;D39&amp;VLOOKUP(P39,{"青稞","01";"小麦","02";"饲料","03";"牦牛","04";"乳","05";"羊","06";"猪","07";"鸡","08";"蜂","09";"鱼虾","10";"藏药","11";"茶","12";"葡萄","13";"苹果","14";"猕猴桃","15";"设施农业","16";"乡村旅游","17";"商贸流通","18";"其他","19"},2,FALSE)&amp;TEXT(COUNTIF($P$5:P39,P39),"000")</f>
        <v>540423201317007</v>
      </c>
      <c r="B39" s="60" t="s">
        <v>48</v>
      </c>
      <c r="C39" s="27" t="s">
        <v>49</v>
      </c>
      <c r="D39" s="27" cm="1">
        <f t="array" ref="D39">INDEX(附件2!$D:$D,MATCH(E39,附件2!$E:$E,0))</f>
        <v>2013</v>
      </c>
      <c r="E39" s="91" t="s">
        <v>502</v>
      </c>
      <c r="F39" s="28" t="s">
        <v>673</v>
      </c>
      <c r="G39" s="29" t="s">
        <v>712</v>
      </c>
      <c r="H39" s="65" t="s">
        <v>1005</v>
      </c>
      <c r="I39" s="31">
        <f t="shared" si="4"/>
        <v>100</v>
      </c>
      <c r="J39" s="31">
        <f>VLOOKUP(E39,附件2!E:I,5,0)/10000</f>
        <v>95</v>
      </c>
      <c r="K39" s="32">
        <f>VLOOKUP(E39,附件2!E:AF,28,0)/10000</f>
        <v>5</v>
      </c>
      <c r="L39" s="31">
        <f t="shared" si="5"/>
        <v>95</v>
      </c>
      <c r="M39" s="33">
        <f>VLOOKUP(E39,附件2!$E:$BE,30,0)/10000</f>
        <v>95</v>
      </c>
      <c r="N39" s="34">
        <f>VLOOKUP(E39,附件2!$E:$BE,53,0)/10000</f>
        <v>0</v>
      </c>
      <c r="O39" s="26" t="s">
        <v>642</v>
      </c>
      <c r="P39" s="26" t="s">
        <v>655</v>
      </c>
      <c r="Q39" s="26" t="s">
        <v>644</v>
      </c>
      <c r="R39" s="26" t="s">
        <v>650</v>
      </c>
      <c r="S39" s="26" t="s">
        <v>52</v>
      </c>
      <c r="T39" s="26" t="s">
        <v>645</v>
      </c>
      <c r="U39" s="26" t="s">
        <v>645</v>
      </c>
      <c r="V39" s="26" t="s">
        <v>645</v>
      </c>
      <c r="W39" s="26" t="s">
        <v>645</v>
      </c>
      <c r="X39" s="26" t="s">
        <v>645</v>
      </c>
      <c r="Y39" s="26" t="s">
        <v>645</v>
      </c>
      <c r="Z39" s="26" t="s">
        <v>645</v>
      </c>
      <c r="AA39" s="26" t="s">
        <v>645</v>
      </c>
      <c r="AB39" s="38">
        <v>0</v>
      </c>
      <c r="AC39" s="35" t="s">
        <v>646</v>
      </c>
      <c r="AD39" s="35" t="s">
        <v>651</v>
      </c>
      <c r="AE39" s="36"/>
      <c r="AF39" s="11">
        <f t="shared" si="6"/>
        <v>2013</v>
      </c>
      <c r="AG39" s="11" t="str">
        <f t="shared" si="7"/>
        <v>540423201317007</v>
      </c>
    </row>
    <row r="40" ht="19.9" customHeight="1" spans="1:33">
      <c r="A40" s="25" t="str">
        <f>540423&amp;D40&amp;VLOOKUP(P40,{"青稞","01";"小麦","02";"饲料","03";"牦牛","04";"乳","05";"羊","06";"猪","07";"鸡","08";"蜂","09";"鱼虾","10";"藏药","11";"茶","12";"葡萄","13";"苹果","14";"猕猴桃","15";"设施农业","16";"乡村旅游","17";"商贸流通","18";"其他","19"},2,FALSE)&amp;TEXT(COUNTIF($P$5:P40,P40),"000")</f>
        <v>540423201308002</v>
      </c>
      <c r="B40" s="60" t="s">
        <v>48</v>
      </c>
      <c r="C40" s="27" t="s">
        <v>49</v>
      </c>
      <c r="D40" s="27" cm="1">
        <f t="array" ref="D40">INDEX(附件2!$D:$D,MATCH(E40,附件2!$E:$E,0))</f>
        <v>2013</v>
      </c>
      <c r="E40" s="91" t="s">
        <v>503</v>
      </c>
      <c r="F40" s="28" t="s">
        <v>673</v>
      </c>
      <c r="G40" s="29" t="s">
        <v>674</v>
      </c>
      <c r="H40" s="65" t="s">
        <v>1006</v>
      </c>
      <c r="I40" s="31">
        <f t="shared" si="4"/>
        <v>65</v>
      </c>
      <c r="J40" s="31">
        <f>VLOOKUP(E40,附件2!E:I,5,0)/10000</f>
        <v>60</v>
      </c>
      <c r="K40" s="32">
        <f>VLOOKUP(E40,附件2!E:AF,28,0)/10000</f>
        <v>5</v>
      </c>
      <c r="L40" s="31">
        <f t="shared" si="5"/>
        <v>48.014222</v>
      </c>
      <c r="M40" s="33">
        <f>VLOOKUP(E40,附件2!$E:$BE,30,0)/10000</f>
        <v>48.014222</v>
      </c>
      <c r="N40" s="34">
        <f>VLOOKUP(E40,附件2!$E:$BE,53,0)/10000</f>
        <v>0</v>
      </c>
      <c r="O40" s="26" t="s">
        <v>642</v>
      </c>
      <c r="P40" s="26" t="s">
        <v>910</v>
      </c>
      <c r="Q40" s="26" t="s">
        <v>650</v>
      </c>
      <c r="R40" s="26" t="s">
        <v>650</v>
      </c>
      <c r="S40" s="26" t="s">
        <v>52</v>
      </c>
      <c r="T40" s="26" t="s">
        <v>645</v>
      </c>
      <c r="U40" s="26" t="s">
        <v>645</v>
      </c>
      <c r="V40" s="26" t="s">
        <v>645</v>
      </c>
      <c r="W40" s="26" t="s">
        <v>645</v>
      </c>
      <c r="X40" s="26" t="s">
        <v>645</v>
      </c>
      <c r="Y40" s="26" t="s">
        <v>645</v>
      </c>
      <c r="Z40" s="26" t="s">
        <v>645</v>
      </c>
      <c r="AA40" s="26" t="s">
        <v>645</v>
      </c>
      <c r="AB40" s="38">
        <v>0</v>
      </c>
      <c r="AC40" s="35" t="s">
        <v>646</v>
      </c>
      <c r="AD40" s="35" t="s">
        <v>651</v>
      </c>
      <c r="AE40" s="36"/>
      <c r="AF40" s="11">
        <f t="shared" si="6"/>
        <v>2013</v>
      </c>
      <c r="AG40" s="11" t="str">
        <f t="shared" si="7"/>
        <v>540423201308002</v>
      </c>
    </row>
    <row r="41" ht="19.9" customHeight="1" spans="1:33">
      <c r="A41" s="25" t="str">
        <f>540423&amp;D41&amp;VLOOKUP(P41,{"青稞","01";"小麦","02";"饲料","03";"牦牛","04";"乳","05";"羊","06";"猪","07";"鸡","08";"蜂","09";"鱼虾","10";"藏药","11";"茶","12";"葡萄","13";"苹果","14";"猕猴桃","15";"设施农业","16";"乡村旅游","17";"商贸流通","18";"其他","19"},2,FALSE)&amp;TEXT(COUNTIF($P$5:P41,P41),"000")</f>
        <v>540423201308003</v>
      </c>
      <c r="B41" s="60" t="s">
        <v>48</v>
      </c>
      <c r="C41" s="27" t="s">
        <v>49</v>
      </c>
      <c r="D41" s="27" cm="1">
        <f t="array" ref="D41">INDEX(附件2!$D:$D,MATCH(E41,附件2!$E:$E,0))</f>
        <v>2013</v>
      </c>
      <c r="E41" s="91" t="s">
        <v>507</v>
      </c>
      <c r="F41" s="28" t="s">
        <v>669</v>
      </c>
      <c r="G41" s="29" t="s">
        <v>699</v>
      </c>
      <c r="H41" s="65" t="s">
        <v>1011</v>
      </c>
      <c r="I41" s="31">
        <f t="shared" si="4"/>
        <v>47</v>
      </c>
      <c r="J41" s="31">
        <f>VLOOKUP(E41,附件2!E:I,5,0)/10000</f>
        <v>42</v>
      </c>
      <c r="K41" s="32">
        <f>VLOOKUP(E41,附件2!E:AF,28,0)/10000</f>
        <v>5</v>
      </c>
      <c r="L41" s="31">
        <f t="shared" si="5"/>
        <v>47</v>
      </c>
      <c r="M41" s="33">
        <f>VLOOKUP(E41,附件2!$E:$BE,30,0)/10000</f>
        <v>42</v>
      </c>
      <c r="N41" s="34">
        <f>VLOOKUP(E41,附件2!$E:$BE,53,0)/10000</f>
        <v>5</v>
      </c>
      <c r="O41" s="26" t="s">
        <v>642</v>
      </c>
      <c r="P41" s="26" t="s">
        <v>910</v>
      </c>
      <c r="Q41" s="26" t="s">
        <v>650</v>
      </c>
      <c r="R41" s="26" t="s">
        <v>650</v>
      </c>
      <c r="S41" s="26" t="s">
        <v>52</v>
      </c>
      <c r="T41" s="26" t="s">
        <v>645</v>
      </c>
      <c r="U41" s="26" t="s">
        <v>645</v>
      </c>
      <c r="V41" s="26" t="s">
        <v>645</v>
      </c>
      <c r="W41" s="26" t="s">
        <v>645</v>
      </c>
      <c r="X41" s="26" t="s">
        <v>645</v>
      </c>
      <c r="Y41" s="26" t="s">
        <v>645</v>
      </c>
      <c r="Z41" s="26" t="s">
        <v>645</v>
      </c>
      <c r="AA41" s="26" t="s">
        <v>645</v>
      </c>
      <c r="AB41" s="38">
        <v>0</v>
      </c>
      <c r="AC41" s="35" t="s">
        <v>646</v>
      </c>
      <c r="AD41" s="35"/>
      <c r="AE41" s="36"/>
      <c r="AF41" s="11">
        <f t="shared" si="6"/>
        <v>2013</v>
      </c>
      <c r="AG41" s="11" t="str">
        <f t="shared" si="7"/>
        <v>540423201308003</v>
      </c>
    </row>
    <row r="42" ht="19.9" customHeight="1" spans="1:33">
      <c r="A42" s="25" t="str">
        <f>540423&amp;D42&amp;VLOOKUP(P42,{"青稞","01";"小麦","02";"饲料","03";"牦牛","04";"乳","05";"羊","06";"猪","07";"鸡","08";"蜂","09";"鱼虾","10";"藏药","11";"茶","12";"葡萄","13";"苹果","14";"猕猴桃","15";"设施农业","16";"乡村旅游","17";"商贸流通","18";"其他","19"},2,FALSE)&amp;TEXT(COUNTIF($P$5:P42,P42),"000")</f>
        <v>540423201307005</v>
      </c>
      <c r="B42" s="60" t="s">
        <v>48</v>
      </c>
      <c r="C42" s="27" t="s">
        <v>49</v>
      </c>
      <c r="D42" s="27" cm="1">
        <f t="array" ref="D42">INDEX(附件2!$D:$D,MATCH(E42,附件2!$E:$E,0))</f>
        <v>2013</v>
      </c>
      <c r="E42" s="91" t="s">
        <v>499</v>
      </c>
      <c r="F42" s="28" t="s">
        <v>669</v>
      </c>
      <c r="G42" s="29" t="s">
        <v>670</v>
      </c>
      <c r="H42" s="65" t="s">
        <v>1012</v>
      </c>
      <c r="I42" s="31">
        <f t="shared" si="4"/>
        <v>58</v>
      </c>
      <c r="J42" s="31">
        <f>VLOOKUP(E42,附件2!E:I,5,0)/10000</f>
        <v>53</v>
      </c>
      <c r="K42" s="32">
        <f>VLOOKUP(E42,附件2!E:AF,28,0)/10000</f>
        <v>5</v>
      </c>
      <c r="L42" s="31">
        <f t="shared" si="5"/>
        <v>53</v>
      </c>
      <c r="M42" s="33">
        <f>VLOOKUP(E42,附件2!$E:$BE,30,0)/10000</f>
        <v>53</v>
      </c>
      <c r="N42" s="34">
        <f>VLOOKUP(E42,附件2!$E:$BE,53,0)/10000</f>
        <v>0</v>
      </c>
      <c r="O42" s="26" t="s">
        <v>642</v>
      </c>
      <c r="P42" s="26" t="s">
        <v>726</v>
      </c>
      <c r="Q42" s="26" t="s">
        <v>644</v>
      </c>
      <c r="R42" s="26" t="s">
        <v>650</v>
      </c>
      <c r="S42" s="26" t="s">
        <v>52</v>
      </c>
      <c r="T42" s="26" t="s">
        <v>645</v>
      </c>
      <c r="U42" s="26" t="s">
        <v>645</v>
      </c>
      <c r="V42" s="26" t="s">
        <v>645</v>
      </c>
      <c r="W42" s="26" t="s">
        <v>645</v>
      </c>
      <c r="X42" s="26" t="s">
        <v>645</v>
      </c>
      <c r="Y42" s="26" t="s">
        <v>645</v>
      </c>
      <c r="Z42" s="26" t="s">
        <v>645</v>
      </c>
      <c r="AA42" s="26" t="s">
        <v>645</v>
      </c>
      <c r="AB42" s="38">
        <v>0</v>
      </c>
      <c r="AC42" s="35" t="s">
        <v>646</v>
      </c>
      <c r="AD42" s="35"/>
      <c r="AE42" s="36"/>
      <c r="AF42" s="11">
        <f t="shared" si="6"/>
        <v>2013</v>
      </c>
      <c r="AG42" s="11" t="str">
        <f t="shared" si="7"/>
        <v>540423201307005</v>
      </c>
    </row>
    <row r="43" ht="19.9" customHeight="1" spans="1:33">
      <c r="A43" s="25" t="str">
        <f>540423&amp;D43&amp;VLOOKUP(P43,{"青稞","01";"小麦","02";"饲料","03";"牦牛","04";"乳","05";"羊","06";"猪","07";"鸡","08";"蜂","09";"鱼虾","10";"藏药","11";"茶","12";"葡萄","13";"苹果","14";"猕猴桃","15";"设施农业","16";"乡村旅游","17";"商贸流通","18";"其他","19"},2,FALSE)&amp;TEXT(COUNTIF($P$5:P43,P43),"000")</f>
        <v>540423201319009</v>
      </c>
      <c r="B43" s="60" t="s">
        <v>48</v>
      </c>
      <c r="C43" s="27" t="s">
        <v>49</v>
      </c>
      <c r="D43" s="27" cm="1">
        <f t="array" ref="D43">INDEX(附件2!$D:$D,MATCH(E43,附件2!$E:$E,0))</f>
        <v>2013</v>
      </c>
      <c r="E43" s="91" t="s">
        <v>509</v>
      </c>
      <c r="F43" s="28" t="s">
        <v>673</v>
      </c>
      <c r="G43" s="29" t="s">
        <v>712</v>
      </c>
      <c r="H43" s="65" t="s">
        <v>1013</v>
      </c>
      <c r="I43" s="31">
        <f t="shared" si="4"/>
        <v>40</v>
      </c>
      <c r="J43" s="31">
        <f>VLOOKUP(E43,附件2!E:I,5,0)/10000</f>
        <v>35</v>
      </c>
      <c r="K43" s="32">
        <f>VLOOKUP(E43,附件2!E:AF,28,0)/10000</f>
        <v>5</v>
      </c>
      <c r="L43" s="31">
        <f t="shared" si="5"/>
        <v>40</v>
      </c>
      <c r="M43" s="33">
        <f>VLOOKUP(E43,附件2!$E:$BE,30,0)/10000</f>
        <v>35</v>
      </c>
      <c r="N43" s="34">
        <f>VLOOKUP(E43,附件2!$E:$BE,53,0)/10000</f>
        <v>5</v>
      </c>
      <c r="O43" s="26" t="s">
        <v>642</v>
      </c>
      <c r="P43" s="26" t="s">
        <v>643</v>
      </c>
      <c r="Q43" s="26" t="s">
        <v>644</v>
      </c>
      <c r="R43" s="26" t="s">
        <v>650</v>
      </c>
      <c r="S43" s="26" t="s">
        <v>52</v>
      </c>
      <c r="T43" s="26" t="s">
        <v>645</v>
      </c>
      <c r="U43" s="26" t="s">
        <v>645</v>
      </c>
      <c r="V43" s="26" t="s">
        <v>645</v>
      </c>
      <c r="W43" s="26" t="s">
        <v>645</v>
      </c>
      <c r="X43" s="26" t="s">
        <v>645</v>
      </c>
      <c r="Y43" s="26" t="s">
        <v>645</v>
      </c>
      <c r="Z43" s="26" t="s">
        <v>645</v>
      </c>
      <c r="AA43" s="26" t="s">
        <v>645</v>
      </c>
      <c r="AB43" s="38">
        <v>0</v>
      </c>
      <c r="AC43" s="35" t="s">
        <v>646</v>
      </c>
      <c r="AD43" s="35" t="s">
        <v>651</v>
      </c>
      <c r="AE43" s="36"/>
      <c r="AF43" s="11">
        <f t="shared" si="6"/>
        <v>2013</v>
      </c>
      <c r="AG43" s="11" t="str">
        <f t="shared" si="7"/>
        <v>540423201319009</v>
      </c>
    </row>
    <row r="44" ht="19.9" customHeight="1" spans="1:33">
      <c r="A44" s="25" t="str">
        <f>540423&amp;D44&amp;VLOOKUP(P44,{"青稞","01";"小麦","02";"饲料","03";"牦牛","04";"乳","05";"羊","06";"猪","07";"鸡","08";"蜂","09";"鱼虾","10";"藏药","11";"茶","12";"葡萄","13";"苹果","14";"猕猴桃","15";"设施农业","16";"乡村旅游","17";"商贸流通","18";"其他","19"},2,FALSE)&amp;TEXT(COUNTIF($P$5:P44,P44),"000")</f>
        <v>540423201307006</v>
      </c>
      <c r="B44" s="60" t="s">
        <v>48</v>
      </c>
      <c r="C44" s="27" t="s">
        <v>49</v>
      </c>
      <c r="D44" s="27" cm="1">
        <f t="array" ref="D44">INDEX(附件2!$D:$D,MATCH(E44,附件2!$E:$E,0))</f>
        <v>2013</v>
      </c>
      <c r="E44" s="91" t="s">
        <v>510</v>
      </c>
      <c r="F44" s="28" t="s">
        <v>673</v>
      </c>
      <c r="G44" s="29" t="s">
        <v>1014</v>
      </c>
      <c r="H44" s="65" t="s">
        <v>1015</v>
      </c>
      <c r="I44" s="31">
        <f t="shared" si="4"/>
        <v>50</v>
      </c>
      <c r="J44" s="31">
        <f>VLOOKUP(E44,附件2!E:I,5,0)/10000</f>
        <v>45</v>
      </c>
      <c r="K44" s="32">
        <f>VLOOKUP(E44,附件2!E:AF,28,0)/10000</f>
        <v>5</v>
      </c>
      <c r="L44" s="31">
        <f t="shared" si="5"/>
        <v>50</v>
      </c>
      <c r="M44" s="33">
        <f>VLOOKUP(E44,附件2!$E:$BE,30,0)/10000</f>
        <v>45</v>
      </c>
      <c r="N44" s="34">
        <f>VLOOKUP(E44,附件2!$E:$BE,53,0)/10000</f>
        <v>5</v>
      </c>
      <c r="O44" s="26" t="s">
        <v>642</v>
      </c>
      <c r="P44" s="26" t="s">
        <v>726</v>
      </c>
      <c r="Q44" s="26" t="s">
        <v>644</v>
      </c>
      <c r="R44" s="26" t="s">
        <v>650</v>
      </c>
      <c r="S44" s="26" t="s">
        <v>52</v>
      </c>
      <c r="T44" s="26" t="s">
        <v>645</v>
      </c>
      <c r="U44" s="26" t="s">
        <v>645</v>
      </c>
      <c r="V44" s="26" t="s">
        <v>645</v>
      </c>
      <c r="W44" s="26" t="s">
        <v>645</v>
      </c>
      <c r="X44" s="26" t="s">
        <v>645</v>
      </c>
      <c r="Y44" s="26" t="s">
        <v>645</v>
      </c>
      <c r="Z44" s="26" t="s">
        <v>645</v>
      </c>
      <c r="AA44" s="26" t="s">
        <v>645</v>
      </c>
      <c r="AB44" s="38">
        <v>0</v>
      </c>
      <c r="AC44" s="35" t="s">
        <v>646</v>
      </c>
      <c r="AD44" s="35" t="s">
        <v>651</v>
      </c>
      <c r="AE44" s="36"/>
      <c r="AF44" s="11">
        <f t="shared" si="6"/>
        <v>2013</v>
      </c>
      <c r="AG44" s="11" t="str">
        <f t="shared" si="7"/>
        <v>540423201307006</v>
      </c>
    </row>
    <row r="45" ht="19.9" customHeight="1" spans="1:33">
      <c r="A45" s="25" t="str">
        <f>540423&amp;D45&amp;VLOOKUP(P45,{"青稞","01";"小麦","02";"饲料","03";"牦牛","04";"乳","05";"羊","06";"猪","07";"鸡","08";"蜂","09";"鱼虾","10";"藏药","11";"茶","12";"葡萄","13";"苹果","14";"猕猴桃","15";"设施农业","16";"乡村旅游","17";"商贸流通","18";"其他","19"},2,FALSE)&amp;TEXT(COUNTIF($P$5:P45,P45),"000")</f>
        <v>540423201319010</v>
      </c>
      <c r="B45" s="60" t="s">
        <v>48</v>
      </c>
      <c r="C45" s="27" t="s">
        <v>49</v>
      </c>
      <c r="D45" s="27" cm="1">
        <f t="array" ref="D45">INDEX(附件2!$D:$D,MATCH(E45,附件2!$E:$E,0))</f>
        <v>2013</v>
      </c>
      <c r="E45" s="91" t="s">
        <v>511</v>
      </c>
      <c r="F45" s="28" t="s">
        <v>689</v>
      </c>
      <c r="G45" s="29" t="s">
        <v>690</v>
      </c>
      <c r="H45" s="65" t="s">
        <v>1016</v>
      </c>
      <c r="I45" s="31">
        <f t="shared" si="4"/>
        <v>55</v>
      </c>
      <c r="J45" s="31">
        <f>VLOOKUP(E45,附件2!E:I,5,0)/10000</f>
        <v>50</v>
      </c>
      <c r="K45" s="32">
        <f>VLOOKUP(E45,附件2!E:AF,28,0)/10000</f>
        <v>5</v>
      </c>
      <c r="L45" s="31">
        <f t="shared" si="5"/>
        <v>55</v>
      </c>
      <c r="M45" s="33">
        <f>VLOOKUP(E45,附件2!$E:$BE,30,0)/10000</f>
        <v>50</v>
      </c>
      <c r="N45" s="34">
        <f>VLOOKUP(E45,附件2!$E:$BE,53,0)/10000</f>
        <v>5</v>
      </c>
      <c r="O45" s="26" t="s">
        <v>642</v>
      </c>
      <c r="P45" s="26" t="s">
        <v>643</v>
      </c>
      <c r="Q45" s="26" t="s">
        <v>644</v>
      </c>
      <c r="R45" s="26" t="s">
        <v>650</v>
      </c>
      <c r="S45" s="26" t="s">
        <v>52</v>
      </c>
      <c r="T45" s="26" t="s">
        <v>645</v>
      </c>
      <c r="U45" s="26" t="s">
        <v>645</v>
      </c>
      <c r="V45" s="26" t="s">
        <v>645</v>
      </c>
      <c r="W45" s="26" t="s">
        <v>645</v>
      </c>
      <c r="X45" s="26" t="s">
        <v>645</v>
      </c>
      <c r="Y45" s="26" t="s">
        <v>645</v>
      </c>
      <c r="Z45" s="26" t="s">
        <v>645</v>
      </c>
      <c r="AA45" s="26" t="s">
        <v>645</v>
      </c>
      <c r="AB45" s="38">
        <v>0</v>
      </c>
      <c r="AC45" s="35" t="s">
        <v>646</v>
      </c>
      <c r="AD45" s="35" t="s">
        <v>651</v>
      </c>
      <c r="AE45" s="36"/>
      <c r="AF45" s="11">
        <f t="shared" si="6"/>
        <v>2013</v>
      </c>
      <c r="AG45" s="11" t="str">
        <f t="shared" si="7"/>
        <v>540423201319010</v>
      </c>
    </row>
    <row r="46" ht="19.9" customHeight="1" spans="1:33">
      <c r="A46" s="25" t="str">
        <f>540423&amp;D46&amp;VLOOKUP(P46,{"青稞","01";"小麦","02";"饲料","03";"牦牛","04";"乳","05";"羊","06";"猪","07";"鸡","08";"蜂","09";"鱼虾","10";"藏药","11";"茶","12";"葡萄","13";"苹果","14";"猕猴桃","15";"设施农业","16";"乡村旅游","17";"商贸流通","18";"其他","19"},2,FALSE)&amp;TEXT(COUNTIF($P$5:P46,P46),"000")</f>
        <v>540423201307007</v>
      </c>
      <c r="B46" s="60" t="s">
        <v>48</v>
      </c>
      <c r="C46" s="27" t="s">
        <v>49</v>
      </c>
      <c r="D46" s="27" cm="1">
        <f t="array" ref="D46">INDEX(附件2!$D:$D,MATCH(E46,附件2!$E:$E,0))</f>
        <v>2013</v>
      </c>
      <c r="E46" s="91" t="s">
        <v>512</v>
      </c>
      <c r="F46" s="28" t="s">
        <v>669</v>
      </c>
      <c r="G46" s="29" t="s">
        <v>738</v>
      </c>
      <c r="H46" s="65" t="s">
        <v>1017</v>
      </c>
      <c r="I46" s="31">
        <f t="shared" si="4"/>
        <v>75</v>
      </c>
      <c r="J46" s="31">
        <f>VLOOKUP(E46,附件2!E:I,5,0)/10000</f>
        <v>70</v>
      </c>
      <c r="K46" s="32">
        <f>VLOOKUP(E46,附件2!E:AF,28,0)/10000</f>
        <v>5</v>
      </c>
      <c r="L46" s="31">
        <f t="shared" si="5"/>
        <v>75</v>
      </c>
      <c r="M46" s="33">
        <f>VLOOKUP(E46,附件2!$E:$BE,30,0)/10000</f>
        <v>70</v>
      </c>
      <c r="N46" s="34">
        <f>VLOOKUP(E46,附件2!$E:$BE,53,0)/10000</f>
        <v>5</v>
      </c>
      <c r="O46" s="26" t="s">
        <v>642</v>
      </c>
      <c r="P46" s="26" t="s">
        <v>726</v>
      </c>
      <c r="Q46" s="26" t="s">
        <v>644</v>
      </c>
      <c r="R46" s="26" t="s">
        <v>650</v>
      </c>
      <c r="S46" s="26" t="s">
        <v>645</v>
      </c>
      <c r="T46" s="26" t="s">
        <v>645</v>
      </c>
      <c r="U46" s="26" t="s">
        <v>645</v>
      </c>
      <c r="V46" s="26" t="s">
        <v>645</v>
      </c>
      <c r="W46" s="26" t="s">
        <v>645</v>
      </c>
      <c r="X46" s="26" t="s">
        <v>645</v>
      </c>
      <c r="Y46" s="26" t="s">
        <v>645</v>
      </c>
      <c r="Z46" s="26" t="s">
        <v>645</v>
      </c>
      <c r="AA46" s="26" t="s">
        <v>645</v>
      </c>
      <c r="AB46" s="26" t="s">
        <v>645</v>
      </c>
      <c r="AC46" s="26" t="s">
        <v>645</v>
      </c>
      <c r="AD46" s="35"/>
      <c r="AE46" s="36"/>
      <c r="AF46" s="11">
        <f t="shared" si="6"/>
        <v>2013</v>
      </c>
      <c r="AG46" s="11" t="str">
        <f t="shared" si="7"/>
        <v>540423201307007</v>
      </c>
    </row>
    <row r="47" ht="19.9" customHeight="1" spans="1:33">
      <c r="A47" s="25" t="str">
        <f>540423&amp;D47&amp;VLOOKUP(P47,{"青稞","01";"小麦","02";"饲料","03";"牦牛","04";"乳","05";"羊","06";"猪","07";"鸡","08";"蜂","09";"鱼虾","10";"藏药","11";"茶","12";"葡萄","13";"苹果","14";"猕猴桃","15";"设施农业","16";"乡村旅游","17";"商贸流通","18";"其他","19"},2,FALSE)&amp;TEXT(COUNTIF($P$5:P47,P47),"000")</f>
        <v>540423201419011</v>
      </c>
      <c r="B47" s="60" t="s">
        <v>48</v>
      </c>
      <c r="C47" s="27" t="s">
        <v>49</v>
      </c>
      <c r="D47" s="27" cm="1">
        <f t="array" ref="D47">INDEX(附件2!$D:$D,MATCH(E47,附件2!$E:$E,0))</f>
        <v>2014</v>
      </c>
      <c r="E47" s="91" t="s">
        <v>539</v>
      </c>
      <c r="F47" s="28" t="s">
        <v>689</v>
      </c>
      <c r="G47" s="29" t="s">
        <v>690</v>
      </c>
      <c r="H47" s="65" t="s">
        <v>1039</v>
      </c>
      <c r="I47" s="31">
        <f t="shared" si="4"/>
        <v>51</v>
      </c>
      <c r="J47" s="31">
        <f>VLOOKUP(E47,附件2!E:I,5,0)/10000</f>
        <v>50</v>
      </c>
      <c r="K47" s="32">
        <f>VLOOKUP(E47,附件2!E:AF,28,0)/10000</f>
        <v>1</v>
      </c>
      <c r="L47" s="31">
        <f t="shared" si="5"/>
        <v>50</v>
      </c>
      <c r="M47" s="33">
        <f>VLOOKUP(E47,附件2!$E:$BE,30,0)/10000</f>
        <v>50</v>
      </c>
      <c r="N47" s="34">
        <f>VLOOKUP(E47,附件2!$E:$BE,53,0)/10000</f>
        <v>0</v>
      </c>
      <c r="O47" s="26" t="s">
        <v>642</v>
      </c>
      <c r="P47" s="26" t="s">
        <v>643</v>
      </c>
      <c r="Q47" s="26" t="s">
        <v>644</v>
      </c>
      <c r="R47" s="26" t="s">
        <v>650</v>
      </c>
      <c r="S47" s="26" t="s">
        <v>52</v>
      </c>
      <c r="T47" s="26" t="s">
        <v>645</v>
      </c>
      <c r="U47" s="26" t="s">
        <v>645</v>
      </c>
      <c r="V47" s="26" t="s">
        <v>645</v>
      </c>
      <c r="W47" s="26" t="s">
        <v>645</v>
      </c>
      <c r="X47" s="26" t="s">
        <v>645</v>
      </c>
      <c r="Y47" s="26" t="s">
        <v>645</v>
      </c>
      <c r="Z47" s="26" t="s">
        <v>645</v>
      </c>
      <c r="AA47" s="26" t="s">
        <v>645</v>
      </c>
      <c r="AB47" s="38">
        <v>0</v>
      </c>
      <c r="AC47" s="35" t="s">
        <v>646</v>
      </c>
      <c r="AD47" s="35" t="s">
        <v>651</v>
      </c>
      <c r="AE47" s="36"/>
      <c r="AF47" s="11">
        <f t="shared" si="6"/>
        <v>2014</v>
      </c>
      <c r="AG47" s="11" t="str">
        <f t="shared" si="7"/>
        <v>540423201419011</v>
      </c>
    </row>
    <row r="48" ht="19.9" customHeight="1" spans="1:33">
      <c r="A48" s="25" t="str">
        <f>540423&amp;D48&amp;VLOOKUP(P48,{"青稞","01";"小麦","02";"饲料","03";"牦牛","04";"乳","05";"羊","06";"猪","07";"鸡","08";"蜂","09";"鱼虾","10";"藏药","11";"茶","12";"葡萄","13";"苹果","14";"猕猴桃","15";"设施农业","16";"乡村旅游","17";"商贸流通","18";"其他","19"},2,FALSE)&amp;TEXT(COUNTIF($P$5:P48,P48),"000")</f>
        <v>540423201419012</v>
      </c>
      <c r="B48" s="60" t="s">
        <v>48</v>
      </c>
      <c r="C48" s="27" t="s">
        <v>49</v>
      </c>
      <c r="D48" s="27" cm="1">
        <f t="array" ref="D48">INDEX(附件2!$D:$D,MATCH(E48,附件2!$E:$E,0))</f>
        <v>2014</v>
      </c>
      <c r="E48" s="91" t="s">
        <v>543</v>
      </c>
      <c r="F48" s="28" t="s">
        <v>689</v>
      </c>
      <c r="G48" s="29" t="s">
        <v>1040</v>
      </c>
      <c r="H48" s="65" t="s">
        <v>1041</v>
      </c>
      <c r="I48" s="31">
        <f t="shared" si="4"/>
        <v>90</v>
      </c>
      <c r="J48" s="31">
        <f>VLOOKUP(E48,附件2!E:I,5,0)/10000</f>
        <v>85</v>
      </c>
      <c r="K48" s="32">
        <f>VLOOKUP(E48,附件2!E:AF,28,0)/10000</f>
        <v>5</v>
      </c>
      <c r="L48" s="31">
        <f t="shared" si="5"/>
        <v>84.988</v>
      </c>
      <c r="M48" s="33">
        <f>VLOOKUP(E48,附件2!$E:$BE,30,0)/10000</f>
        <v>84.988</v>
      </c>
      <c r="N48" s="34">
        <f>VLOOKUP(E48,附件2!$E:$BE,53,0)/10000</f>
        <v>0</v>
      </c>
      <c r="O48" s="26" t="s">
        <v>642</v>
      </c>
      <c r="P48" s="26" t="s">
        <v>643</v>
      </c>
      <c r="Q48" s="26" t="s">
        <v>644</v>
      </c>
      <c r="R48" s="26" t="s">
        <v>650</v>
      </c>
      <c r="S48" s="26" t="s">
        <v>52</v>
      </c>
      <c r="T48" s="26" t="s">
        <v>645</v>
      </c>
      <c r="U48" s="26" t="s">
        <v>645</v>
      </c>
      <c r="V48" s="26" t="s">
        <v>645</v>
      </c>
      <c r="W48" s="26" t="s">
        <v>645</v>
      </c>
      <c r="X48" s="26" t="s">
        <v>645</v>
      </c>
      <c r="Y48" s="26" t="s">
        <v>645</v>
      </c>
      <c r="Z48" s="26" t="s">
        <v>645</v>
      </c>
      <c r="AA48" s="26" t="s">
        <v>645</v>
      </c>
      <c r="AB48" s="38">
        <v>0</v>
      </c>
      <c r="AC48" s="35" t="s">
        <v>646</v>
      </c>
      <c r="AD48" s="35" t="s">
        <v>651</v>
      </c>
      <c r="AE48" s="36"/>
      <c r="AF48" s="11">
        <f t="shared" si="6"/>
        <v>2014</v>
      </c>
      <c r="AG48" s="11" t="str">
        <f t="shared" si="7"/>
        <v>540423201419012</v>
      </c>
    </row>
    <row r="49" ht="19.9" customHeight="1" spans="1:33">
      <c r="A49" s="25" t="str">
        <f>540423&amp;D49&amp;VLOOKUP(P49,{"青稞","01";"小麦","02";"饲料","03";"牦牛","04";"乳","05";"羊","06";"猪","07";"鸡","08";"蜂","09";"鱼虾","10";"藏药","11";"茶","12";"葡萄","13";"苹果","14";"猕猴桃","15";"设施农业","16";"乡村旅游","17";"商贸流通","18";"其他","19"},2,FALSE)&amp;TEXT(COUNTIF($P$5:P49,P49),"000")</f>
        <v>540423201419013</v>
      </c>
      <c r="B49" s="60" t="s">
        <v>48</v>
      </c>
      <c r="C49" s="27" t="s">
        <v>49</v>
      </c>
      <c r="D49" s="27" cm="1">
        <f t="array" ref="D49">INDEX(附件2!$D:$D,MATCH(E49,附件2!$E:$E,0))</f>
        <v>2014</v>
      </c>
      <c r="E49" s="91" t="s">
        <v>544</v>
      </c>
      <c r="F49" s="28" t="s">
        <v>689</v>
      </c>
      <c r="G49" s="29" t="s">
        <v>690</v>
      </c>
      <c r="H49" s="65" t="s">
        <v>1042</v>
      </c>
      <c r="I49" s="31">
        <f t="shared" si="4"/>
        <v>450</v>
      </c>
      <c r="J49" s="31">
        <f>VLOOKUP(E49,附件2!E:I,5,0)/10000</f>
        <v>350</v>
      </c>
      <c r="K49" s="32">
        <f>VLOOKUP(E49,附件2!E:AF,28,0)/10000</f>
        <v>100</v>
      </c>
      <c r="L49" s="31">
        <f t="shared" si="5"/>
        <v>350</v>
      </c>
      <c r="M49" s="33">
        <f>VLOOKUP(E49,附件2!$E:$BE,30,0)/10000</f>
        <v>350</v>
      </c>
      <c r="N49" s="34">
        <f>VLOOKUP(E49,附件2!$E:$BE,53,0)/10000</f>
        <v>0</v>
      </c>
      <c r="O49" s="26" t="s">
        <v>642</v>
      </c>
      <c r="P49" s="26" t="s">
        <v>643</v>
      </c>
      <c r="Q49" s="26" t="s">
        <v>644</v>
      </c>
      <c r="R49" s="26" t="s">
        <v>650</v>
      </c>
      <c r="S49" s="26"/>
      <c r="T49" s="26"/>
      <c r="U49" s="35"/>
      <c r="V49" s="35"/>
      <c r="W49" s="26"/>
      <c r="X49" s="26"/>
      <c r="Y49" s="26"/>
      <c r="Z49" s="26"/>
      <c r="AA49" s="26"/>
      <c r="AB49" s="38">
        <v>0</v>
      </c>
      <c r="AC49" s="35" t="s">
        <v>646</v>
      </c>
      <c r="AD49" s="35" t="s">
        <v>692</v>
      </c>
      <c r="AE49" s="36"/>
      <c r="AF49" s="11">
        <f t="shared" si="6"/>
        <v>2014</v>
      </c>
      <c r="AG49" s="11" t="str">
        <f t="shared" si="7"/>
        <v>540423201419013</v>
      </c>
    </row>
    <row r="50" ht="19.9" customHeight="1" spans="1:33">
      <c r="A50" s="25" t="str">
        <f>540423&amp;D50&amp;VLOOKUP(P50,{"青稞","01";"小麦","02";"饲料","03";"牦牛","04";"乳","05";"羊","06";"猪","07";"鸡","08";"蜂","09";"鱼虾","10";"藏药","11";"茶","12";"葡萄","13";"苹果","14";"猕猴桃","15";"设施农业","16";"乡村旅游","17";"商贸流通","18";"其他","19"},2,FALSE)&amp;TEXT(COUNTIF($P$5:P50,P50),"000")</f>
        <v>540423201419014</v>
      </c>
      <c r="B50" s="60" t="s">
        <v>48</v>
      </c>
      <c r="C50" s="27" t="s">
        <v>49</v>
      </c>
      <c r="D50" s="27" cm="1">
        <f t="array" ref="D50">INDEX(附件2!$D:$D,MATCH(E50,附件2!$E:$E,0))</f>
        <v>2014</v>
      </c>
      <c r="E50" s="91" t="s">
        <v>545</v>
      </c>
      <c r="F50" s="28" t="s">
        <v>673</v>
      </c>
      <c r="G50" s="29" t="s">
        <v>712</v>
      </c>
      <c r="H50" s="65" t="s">
        <v>1043</v>
      </c>
      <c r="I50" s="31">
        <f t="shared" si="4"/>
        <v>215</v>
      </c>
      <c r="J50" s="31">
        <f>VLOOKUP(E50,附件2!E:I,5,0)/10000</f>
        <v>200</v>
      </c>
      <c r="K50" s="32">
        <f>VLOOKUP(E50,附件2!E:AF,28,0)/10000</f>
        <v>15</v>
      </c>
      <c r="L50" s="31">
        <f t="shared" si="5"/>
        <v>200</v>
      </c>
      <c r="M50" s="33">
        <f>VLOOKUP(E50,附件2!$E:$BE,30,0)/10000</f>
        <v>200</v>
      </c>
      <c r="N50" s="34">
        <f>VLOOKUP(E50,附件2!$E:$BE,53,0)/10000</f>
        <v>0</v>
      </c>
      <c r="O50" s="26" t="s">
        <v>642</v>
      </c>
      <c r="P50" s="26" t="s">
        <v>643</v>
      </c>
      <c r="Q50" s="26" t="s">
        <v>644</v>
      </c>
      <c r="R50" s="26" t="s">
        <v>650</v>
      </c>
      <c r="S50" s="26" t="s">
        <v>52</v>
      </c>
      <c r="T50" s="26" t="s">
        <v>645</v>
      </c>
      <c r="U50" s="26" t="s">
        <v>645</v>
      </c>
      <c r="V50" s="26" t="s">
        <v>645</v>
      </c>
      <c r="W50" s="26" t="s">
        <v>645</v>
      </c>
      <c r="X50" s="26" t="s">
        <v>645</v>
      </c>
      <c r="Y50" s="26" t="s">
        <v>645</v>
      </c>
      <c r="Z50" s="26" t="s">
        <v>645</v>
      </c>
      <c r="AA50" s="26" t="s">
        <v>645</v>
      </c>
      <c r="AB50" s="38">
        <v>0</v>
      </c>
      <c r="AC50" s="35" t="s">
        <v>646</v>
      </c>
      <c r="AD50" s="35" t="s">
        <v>651</v>
      </c>
      <c r="AE50" s="36"/>
      <c r="AF50" s="11">
        <f t="shared" si="6"/>
        <v>2014</v>
      </c>
      <c r="AG50" s="11" t="str">
        <f t="shared" si="7"/>
        <v>540423201419014</v>
      </c>
    </row>
    <row r="51" ht="19.9" customHeight="1" spans="1:33">
      <c r="A51" s="25" t="str">
        <f>540423&amp;D51&amp;VLOOKUP(P51,{"青稞","01";"小麦","02";"饲料","03";"牦牛","04";"乳","05";"羊","06";"猪","07";"鸡","08";"蜂","09";"鱼虾","10";"藏药","11";"茶","12";"葡萄","13";"苹果","14";"猕猴桃","15";"设施农业","16";"乡村旅游","17";"商贸流通","18";"其他","19"},2,FALSE)&amp;TEXT(COUNTIF($P$5:P51,P51),"000")</f>
        <v>540423201516007</v>
      </c>
      <c r="B51" s="60" t="s">
        <v>48</v>
      </c>
      <c r="C51" s="27" t="s">
        <v>49</v>
      </c>
      <c r="D51" s="27" cm="1">
        <f t="array" ref="D51">INDEX(附件2!$D:$D,MATCH(E51,附件2!$E:$E,0))</f>
        <v>2015</v>
      </c>
      <c r="E51" s="91" t="s">
        <v>551</v>
      </c>
      <c r="F51" s="28" t="s">
        <v>673</v>
      </c>
      <c r="G51" s="29" t="s">
        <v>712</v>
      </c>
      <c r="H51" s="65" t="s">
        <v>1048</v>
      </c>
      <c r="I51" s="31">
        <f t="shared" si="4"/>
        <v>53</v>
      </c>
      <c r="J51" s="31">
        <f>VLOOKUP(E51,附件2!E:I,5,0)/10000</f>
        <v>50</v>
      </c>
      <c r="K51" s="32">
        <f>VLOOKUP(E51,附件2!E:AF,28,0)/10000</f>
        <v>3</v>
      </c>
      <c r="L51" s="31">
        <f t="shared" si="5"/>
        <v>50</v>
      </c>
      <c r="M51" s="33">
        <f>VLOOKUP(E51,附件2!$E:$BE,30,0)/10000</f>
        <v>50</v>
      </c>
      <c r="N51" s="34">
        <f>VLOOKUP(E51,附件2!$E:$BE,53,0)/10000</f>
        <v>0</v>
      </c>
      <c r="O51" s="26" t="s">
        <v>642</v>
      </c>
      <c r="P51" s="26" t="s">
        <v>672</v>
      </c>
      <c r="Q51" s="26" t="s">
        <v>644</v>
      </c>
      <c r="R51" s="26" t="s">
        <v>650</v>
      </c>
      <c r="S51" s="26" t="s">
        <v>52</v>
      </c>
      <c r="T51" s="26" t="s">
        <v>645</v>
      </c>
      <c r="U51" s="26" t="s">
        <v>645</v>
      </c>
      <c r="V51" s="26" t="s">
        <v>645</v>
      </c>
      <c r="W51" s="26" t="s">
        <v>645</v>
      </c>
      <c r="X51" s="26" t="s">
        <v>645</v>
      </c>
      <c r="Y51" s="26" t="s">
        <v>645</v>
      </c>
      <c r="Z51" s="26" t="s">
        <v>645</v>
      </c>
      <c r="AA51" s="26" t="s">
        <v>645</v>
      </c>
      <c r="AB51" s="38">
        <v>0</v>
      </c>
      <c r="AC51" s="35" t="s">
        <v>646</v>
      </c>
      <c r="AD51" s="35" t="s">
        <v>651</v>
      </c>
      <c r="AE51" s="36"/>
      <c r="AF51" s="11">
        <f t="shared" si="6"/>
        <v>2015</v>
      </c>
      <c r="AG51" s="11" t="str">
        <f t="shared" si="7"/>
        <v>540423201516007</v>
      </c>
    </row>
    <row r="52" ht="19.9" customHeight="1" spans="1:33">
      <c r="A52" s="25" t="str">
        <f>540423&amp;D52&amp;VLOOKUP(P52,{"青稞","01";"小麦","02";"饲料","03";"牦牛","04";"乳","05";"羊","06";"猪","07";"鸡","08";"蜂","09";"鱼虾","10";"藏药","11";"茶","12";"葡萄","13";"苹果","14";"猕猴桃","15";"设施农业","16";"乡村旅游","17";"商贸流通","18";"其他","19"},2,FALSE)&amp;TEXT(COUNTIF($P$5:P52,P52),"000")</f>
        <v>540423201519015</v>
      </c>
      <c r="B52" s="60" t="s">
        <v>48</v>
      </c>
      <c r="C52" s="27" t="s">
        <v>49</v>
      </c>
      <c r="D52" s="27" cm="1">
        <f t="array" ref="D52">INDEX(附件2!$D:$D,MATCH(E52,附件2!$E:$E,0))</f>
        <v>2015</v>
      </c>
      <c r="E52" s="91" t="s">
        <v>554</v>
      </c>
      <c r="F52" s="28" t="s">
        <v>689</v>
      </c>
      <c r="G52" s="29" t="s">
        <v>758</v>
      </c>
      <c r="H52" s="65" t="s">
        <v>1049</v>
      </c>
      <c r="I52" s="31">
        <f t="shared" si="4"/>
        <v>36</v>
      </c>
      <c r="J52" s="31">
        <f>VLOOKUP(E52,附件2!E:I,5,0)/10000</f>
        <v>35</v>
      </c>
      <c r="K52" s="32">
        <f>VLOOKUP(E52,附件2!E:AF,28,0)/10000</f>
        <v>1</v>
      </c>
      <c r="L52" s="31">
        <f t="shared" si="5"/>
        <v>35</v>
      </c>
      <c r="M52" s="33">
        <f>VLOOKUP(E52,附件2!$E:$BE,30,0)/10000</f>
        <v>35</v>
      </c>
      <c r="N52" s="34">
        <f>VLOOKUP(E52,附件2!$E:$BE,53,0)/10000</f>
        <v>0</v>
      </c>
      <c r="O52" s="26" t="s">
        <v>642</v>
      </c>
      <c r="P52" s="26" t="s">
        <v>643</v>
      </c>
      <c r="Q52" s="26" t="s">
        <v>644</v>
      </c>
      <c r="R52" s="26" t="s">
        <v>650</v>
      </c>
      <c r="S52" s="26" t="s">
        <v>52</v>
      </c>
      <c r="T52" s="26" t="s">
        <v>645</v>
      </c>
      <c r="U52" s="26" t="s">
        <v>645</v>
      </c>
      <c r="V52" s="26" t="s">
        <v>645</v>
      </c>
      <c r="W52" s="26" t="s">
        <v>645</v>
      </c>
      <c r="X52" s="26" t="s">
        <v>645</v>
      </c>
      <c r="Y52" s="26" t="s">
        <v>645</v>
      </c>
      <c r="Z52" s="26" t="s">
        <v>645</v>
      </c>
      <c r="AA52" s="26" t="s">
        <v>645</v>
      </c>
      <c r="AB52" s="38">
        <v>0</v>
      </c>
      <c r="AC52" s="35" t="s">
        <v>646</v>
      </c>
      <c r="AD52" s="35" t="s">
        <v>651</v>
      </c>
      <c r="AE52" s="36"/>
      <c r="AF52" s="11">
        <f t="shared" si="6"/>
        <v>2015</v>
      </c>
      <c r="AG52" s="11" t="str">
        <f t="shared" si="7"/>
        <v>540423201519015</v>
      </c>
    </row>
    <row r="53" ht="19.9" customHeight="1" spans="1:33">
      <c r="A53" s="25" t="str">
        <f>540423&amp;D53&amp;VLOOKUP(P53,{"青稞","01";"小麦","02";"饲料","03";"牦牛","04";"乳","05";"羊","06";"猪","07";"鸡","08";"蜂","09";"鱼虾","10";"藏药","11";"茶","12";"葡萄","13";"苹果","14";"猕猴桃","15";"设施农业","16";"乡村旅游","17";"商贸流通","18";"其他","19"},2,FALSE)&amp;TEXT(COUNTIF($P$5:P53,P53),"000")</f>
        <v>540423201519016</v>
      </c>
      <c r="B53" s="60" t="s">
        <v>48</v>
      </c>
      <c r="C53" s="27" t="s">
        <v>49</v>
      </c>
      <c r="D53" s="27" cm="1">
        <f t="array" ref="D53">INDEX(附件2!$D:$D,MATCH(E53,附件2!$E:$E,0))</f>
        <v>2015</v>
      </c>
      <c r="E53" s="91" t="s">
        <v>555</v>
      </c>
      <c r="F53" s="28" t="s">
        <v>1050</v>
      </c>
      <c r="G53" s="29" t="s">
        <v>850</v>
      </c>
      <c r="H53" s="65" t="s">
        <v>1051</v>
      </c>
      <c r="I53" s="31">
        <f t="shared" si="4"/>
        <v>26</v>
      </c>
      <c r="J53" s="31">
        <f>VLOOKUP(E53,附件2!E:I,5,0)/10000</f>
        <v>25</v>
      </c>
      <c r="K53" s="32">
        <f>VLOOKUP(E53,附件2!E:AF,28,0)/10000</f>
        <v>1</v>
      </c>
      <c r="L53" s="31">
        <f t="shared" si="5"/>
        <v>25</v>
      </c>
      <c r="M53" s="33">
        <f>VLOOKUP(E53,附件2!$E:$BE,30,0)/10000</f>
        <v>25</v>
      </c>
      <c r="N53" s="34">
        <f>VLOOKUP(E53,附件2!$E:$BE,53,0)/10000</f>
        <v>0</v>
      </c>
      <c r="O53" s="26" t="s">
        <v>642</v>
      </c>
      <c r="P53" s="26" t="s">
        <v>643</v>
      </c>
      <c r="Q53" s="26" t="s">
        <v>644</v>
      </c>
      <c r="R53" s="26" t="s">
        <v>650</v>
      </c>
      <c r="S53" s="26" t="s">
        <v>52</v>
      </c>
      <c r="T53" s="26" t="s">
        <v>645</v>
      </c>
      <c r="U53" s="26" t="s">
        <v>645</v>
      </c>
      <c r="V53" s="26" t="s">
        <v>645</v>
      </c>
      <c r="W53" s="26" t="s">
        <v>645</v>
      </c>
      <c r="X53" s="26" t="s">
        <v>645</v>
      </c>
      <c r="Y53" s="26" t="s">
        <v>645</v>
      </c>
      <c r="Z53" s="26" t="s">
        <v>645</v>
      </c>
      <c r="AA53" s="26" t="s">
        <v>645</v>
      </c>
      <c r="AB53" s="38">
        <v>0</v>
      </c>
      <c r="AC53" s="35" t="s">
        <v>646</v>
      </c>
      <c r="AD53" s="35" t="s">
        <v>651</v>
      </c>
      <c r="AE53" s="36"/>
      <c r="AF53" s="11">
        <f t="shared" si="6"/>
        <v>2015</v>
      </c>
      <c r="AG53" s="11" t="str">
        <f t="shared" si="7"/>
        <v>540423201519016</v>
      </c>
    </row>
    <row r="54" ht="19.9" customHeight="1" spans="1:33">
      <c r="A54" s="25" t="str">
        <f>540423&amp;D54&amp;VLOOKUP(P54,{"青稞","01";"小麦","02";"饲料","03";"牦牛","04";"乳","05";"羊","06";"猪","07";"鸡","08";"蜂","09";"鱼虾","10";"藏药","11";"茶","12";"葡萄","13";"苹果","14";"猕猴桃","15";"设施农业","16";"乡村旅游","17";"商贸流通","18";"其他","19"},2,FALSE)&amp;TEXT(COUNTIF($P$5:P54,P54),"000")</f>
        <v>540423201519017</v>
      </c>
      <c r="B54" s="60" t="s">
        <v>48</v>
      </c>
      <c r="C54" s="27" t="s">
        <v>49</v>
      </c>
      <c r="D54" s="27" cm="1">
        <f t="array" ref="D54">INDEX(附件2!$D:$D,MATCH(E54,附件2!$E:$E,0))</f>
        <v>2015</v>
      </c>
      <c r="E54" s="91" t="s">
        <v>567</v>
      </c>
      <c r="F54" s="28" t="s">
        <v>662</v>
      </c>
      <c r="G54" s="29" t="s">
        <v>985</v>
      </c>
      <c r="H54" s="65" t="s">
        <v>1061</v>
      </c>
      <c r="I54" s="31">
        <f t="shared" si="4"/>
        <v>51</v>
      </c>
      <c r="J54" s="31">
        <f>VLOOKUP(E54,附件2!E:I,5,0)/10000</f>
        <v>50</v>
      </c>
      <c r="K54" s="32">
        <f>VLOOKUP(E54,附件2!E:AF,28,0)/10000</f>
        <v>1</v>
      </c>
      <c r="L54" s="31">
        <f t="shared" si="5"/>
        <v>50</v>
      </c>
      <c r="M54" s="33">
        <f>VLOOKUP(E54,附件2!$E:$BE,30,0)/10000</f>
        <v>50</v>
      </c>
      <c r="N54" s="34">
        <f>VLOOKUP(E54,附件2!$E:$BE,53,0)/10000</f>
        <v>0</v>
      </c>
      <c r="O54" s="26" t="s">
        <v>642</v>
      </c>
      <c r="P54" s="26" t="s">
        <v>643</v>
      </c>
      <c r="Q54" s="26" t="s">
        <v>644</v>
      </c>
      <c r="R54" s="26" t="s">
        <v>650</v>
      </c>
      <c r="S54" s="26" t="s">
        <v>52</v>
      </c>
      <c r="T54" s="26" t="s">
        <v>645</v>
      </c>
      <c r="U54" s="26" t="s">
        <v>645</v>
      </c>
      <c r="V54" s="26" t="s">
        <v>645</v>
      </c>
      <c r="W54" s="26" t="s">
        <v>645</v>
      </c>
      <c r="X54" s="26" t="s">
        <v>645</v>
      </c>
      <c r="Y54" s="26" t="s">
        <v>645</v>
      </c>
      <c r="Z54" s="26" t="s">
        <v>645</v>
      </c>
      <c r="AA54" s="26" t="s">
        <v>645</v>
      </c>
      <c r="AB54" s="38">
        <v>0</v>
      </c>
      <c r="AC54" s="35" t="s">
        <v>646</v>
      </c>
      <c r="AD54" s="35"/>
      <c r="AE54" s="36"/>
      <c r="AF54" s="11">
        <f t="shared" si="6"/>
        <v>2015</v>
      </c>
      <c r="AG54" s="11" t="str">
        <f t="shared" si="7"/>
        <v>540423201519017</v>
      </c>
    </row>
    <row r="55" ht="19.9" customHeight="1" spans="1:33">
      <c r="A55" s="25" t="str">
        <f>540423&amp;D55&amp;VLOOKUP(P55,{"青稞","01";"小麦","02";"饲料","03";"牦牛","04";"乳","05";"羊","06";"猪","07";"鸡","08";"蜂","09";"鱼虾","10";"藏药","11";"茶","12";"葡萄","13";"苹果","14";"猕猴桃","15";"设施农业","16";"乡村旅游","17";"商贸流通","18";"其他","19"},2,FALSE)&amp;TEXT(COUNTIF($P$5:P55,P55),"000")</f>
        <v>540423201519018</v>
      </c>
      <c r="B55" s="60" t="s">
        <v>48</v>
      </c>
      <c r="C55" s="27" t="s">
        <v>49</v>
      </c>
      <c r="D55" s="27" cm="1">
        <f t="array" ref="D55">INDEX(附件2!$D:$D,MATCH(E55,附件2!$E:$E,0))</f>
        <v>2015</v>
      </c>
      <c r="E55" s="91" t="s">
        <v>569</v>
      </c>
      <c r="F55" s="28" t="s">
        <v>647</v>
      </c>
      <c r="G55" s="29" t="s">
        <v>763</v>
      </c>
      <c r="H55" s="65" t="s">
        <v>1062</v>
      </c>
      <c r="I55" s="31">
        <f t="shared" si="4"/>
        <v>26</v>
      </c>
      <c r="J55" s="31">
        <f>VLOOKUP(E55,附件2!E:I,5,0)/10000</f>
        <v>25</v>
      </c>
      <c r="K55" s="32">
        <f>VLOOKUP(E55,附件2!E:AF,28,0)/10000</f>
        <v>1</v>
      </c>
      <c r="L55" s="31">
        <f t="shared" si="5"/>
        <v>25</v>
      </c>
      <c r="M55" s="33">
        <f>VLOOKUP(E55,附件2!$E:$BE,30,0)/10000</f>
        <v>25</v>
      </c>
      <c r="N55" s="34">
        <f>VLOOKUP(E55,附件2!$E:$BE,53,0)/10000</f>
        <v>0</v>
      </c>
      <c r="O55" s="162" t="s">
        <v>642</v>
      </c>
      <c r="P55" s="26" t="s">
        <v>643</v>
      </c>
      <c r="Q55" s="26" t="s">
        <v>644</v>
      </c>
      <c r="R55" s="26" t="s">
        <v>650</v>
      </c>
      <c r="S55" s="26" t="s">
        <v>52</v>
      </c>
      <c r="T55" s="26" t="s">
        <v>645</v>
      </c>
      <c r="U55" s="26" t="s">
        <v>645</v>
      </c>
      <c r="V55" s="26" t="s">
        <v>645</v>
      </c>
      <c r="W55" s="26" t="s">
        <v>645</v>
      </c>
      <c r="X55" s="26" t="s">
        <v>645</v>
      </c>
      <c r="Y55" s="26" t="s">
        <v>645</v>
      </c>
      <c r="Z55" s="26" t="s">
        <v>645</v>
      </c>
      <c r="AA55" s="26" t="s">
        <v>645</v>
      </c>
      <c r="AB55" s="38">
        <v>0</v>
      </c>
      <c r="AC55" s="35" t="s">
        <v>646</v>
      </c>
      <c r="AD55" s="35" t="s">
        <v>651</v>
      </c>
      <c r="AE55" s="36"/>
      <c r="AF55" s="11">
        <f t="shared" si="6"/>
        <v>2015</v>
      </c>
      <c r="AG55" s="11" t="str">
        <f t="shared" si="7"/>
        <v>540423201519018</v>
      </c>
    </row>
    <row r="56" ht="19.9" customHeight="1" spans="1:33">
      <c r="A56" s="25"/>
      <c r="B56" s="26"/>
      <c r="C56" s="27"/>
      <c r="D56" s="27"/>
      <c r="E56" s="86"/>
      <c r="F56" s="85"/>
      <c r="G56" s="85"/>
      <c r="H56" s="65"/>
      <c r="I56" s="96"/>
      <c r="J56" s="96"/>
      <c r="K56" s="97"/>
      <c r="L56" s="96"/>
      <c r="M56" s="96"/>
      <c r="N56" s="97"/>
      <c r="O56" s="26"/>
      <c r="P56" s="26"/>
      <c r="Q56" s="98"/>
      <c r="R56" s="98"/>
      <c r="S56" s="26"/>
      <c r="T56" s="26"/>
      <c r="U56" s="35"/>
      <c r="V56" s="88"/>
      <c r="W56" s="85"/>
      <c r="X56" s="85"/>
      <c r="Y56" s="85"/>
      <c r="Z56" s="85"/>
      <c r="AA56" s="85"/>
      <c r="AB56" s="85"/>
      <c r="AC56" s="85"/>
      <c r="AD56" s="88"/>
      <c r="AE56" s="36"/>
    </row>
    <row r="57" ht="19.9" customHeight="1" spans="1:33">
      <c r="A57" s="25"/>
      <c r="B57" s="60"/>
      <c r="C57" s="27"/>
      <c r="D57" s="27"/>
      <c r="E57" s="29"/>
      <c r="F57" s="50"/>
      <c r="G57" s="50"/>
      <c r="H57" s="65"/>
      <c r="I57" s="96"/>
      <c r="J57" s="97"/>
      <c r="K57" s="97"/>
      <c r="L57" s="96"/>
      <c r="M57" s="97"/>
      <c r="N57" s="97"/>
      <c r="O57" s="26"/>
      <c r="P57" s="26"/>
      <c r="Q57" s="98"/>
      <c r="R57" s="99"/>
      <c r="S57" s="26"/>
      <c r="T57" s="26"/>
      <c r="U57" s="26"/>
      <c r="V57" s="85"/>
      <c r="W57" s="85"/>
      <c r="X57" s="85"/>
      <c r="Y57" s="85"/>
      <c r="Z57" s="85"/>
      <c r="AA57" s="85"/>
      <c r="AB57" s="85"/>
      <c r="AC57" s="85"/>
      <c r="AD57" s="85"/>
    </row>
    <row r="58" ht="19.9" customHeight="1" spans="1:33">
      <c r="A58" s="25"/>
      <c r="B58" s="60"/>
      <c r="C58" s="27"/>
      <c r="D58" s="27"/>
      <c r="E58" s="29"/>
      <c r="F58" s="50"/>
      <c r="G58" s="50"/>
      <c r="H58" s="65"/>
      <c r="I58" s="96"/>
      <c r="J58" s="97"/>
      <c r="K58" s="97"/>
      <c r="L58" s="96"/>
      <c r="M58" s="97"/>
      <c r="N58" s="97"/>
      <c r="O58" s="26"/>
      <c r="P58" s="26"/>
      <c r="Q58" s="98"/>
      <c r="R58" s="98"/>
      <c r="S58" s="26"/>
      <c r="T58" s="26"/>
      <c r="U58" s="26"/>
      <c r="V58" s="85"/>
      <c r="W58" s="85"/>
      <c r="X58" s="85"/>
      <c r="Y58" s="85"/>
      <c r="Z58" s="85"/>
      <c r="AA58" s="85"/>
      <c r="AB58" s="85"/>
      <c r="AC58" s="85"/>
      <c r="AD58" s="85"/>
    </row>
    <row r="59" ht="19.9" customHeight="1" spans="1:33">
      <c r="A59" s="25"/>
      <c r="B59" s="60"/>
      <c r="C59" s="27"/>
      <c r="D59" s="27"/>
      <c r="E59" s="29"/>
      <c r="F59" s="50"/>
      <c r="G59" s="50"/>
      <c r="H59" s="65"/>
      <c r="I59" s="96">
        <f t="shared" ref="I59:N59" si="8">SUM(I5:I58)</f>
        <v>8447.42063</v>
      </c>
      <c r="J59" s="96">
        <f t="shared" si="8"/>
        <v>7413.10313</v>
      </c>
      <c r="K59" s="96">
        <f t="shared" si="8"/>
        <v>1034.3175</v>
      </c>
      <c r="L59" s="96">
        <f t="shared" si="8"/>
        <v>7947.213963</v>
      </c>
      <c r="M59" s="96">
        <f t="shared" si="8"/>
        <v>7144.623792</v>
      </c>
      <c r="N59" s="96">
        <f t="shared" si="8"/>
        <v>802.590171</v>
      </c>
      <c r="O59" s="96">
        <f t="shared" ref="O59:AD59" si="9">SUBTOTAL(9,O5:O58)</f>
        <v>0</v>
      </c>
      <c r="P59" s="96">
        <f t="shared" si="9"/>
        <v>0</v>
      </c>
      <c r="Q59" s="96">
        <f t="shared" si="9"/>
        <v>0</v>
      </c>
      <c r="R59" s="96">
        <f t="shared" si="9"/>
        <v>0</v>
      </c>
      <c r="S59" s="96">
        <f t="shared" si="9"/>
        <v>0</v>
      </c>
      <c r="T59" s="96">
        <f t="shared" si="9"/>
        <v>0</v>
      </c>
      <c r="U59" s="96">
        <f t="shared" si="9"/>
        <v>0</v>
      </c>
      <c r="V59" s="96">
        <f t="shared" si="9"/>
        <v>0</v>
      </c>
      <c r="W59" s="96">
        <f t="shared" si="9"/>
        <v>0</v>
      </c>
      <c r="X59" s="96">
        <f t="shared" si="9"/>
        <v>10122.38</v>
      </c>
      <c r="Y59" s="96">
        <f t="shared" si="9"/>
        <v>0</v>
      </c>
      <c r="Z59" s="96">
        <f t="shared" si="9"/>
        <v>0</v>
      </c>
      <c r="AA59" s="96">
        <f t="shared" si="9"/>
        <v>130000</v>
      </c>
      <c r="AB59" s="96">
        <f t="shared" si="9"/>
        <v>0</v>
      </c>
      <c r="AC59" s="96">
        <f t="shared" si="9"/>
        <v>0</v>
      </c>
      <c r="AD59" s="96">
        <f t="shared" si="9"/>
        <v>0</v>
      </c>
    </row>
    <row r="60" ht="19.9" customHeight="1"/>
    <row r="61" ht="19.9" customHeight="1" spans="1:33">
      <c r="I61" s="100"/>
      <c r="J61" s="100"/>
      <c r="K61" s="100"/>
      <c r="L61" s="100"/>
      <c r="M61" s="100"/>
      <c r="N61" s="100"/>
      <c r="O61" s="100"/>
    </row>
    <row r="62" ht="19.9" customHeight="1" spans="1:33">
      <c r="H62" s="163"/>
      <c r="I62" s="100"/>
      <c r="J62" s="100"/>
      <c r="K62" s="100"/>
      <c r="L62" s="100"/>
      <c r="M62" s="100"/>
      <c r="N62" s="100"/>
      <c r="O62" s="100"/>
    </row>
    <row r="63" spans="1:33">
      <c r="I63" s="100"/>
      <c r="J63" s="100"/>
      <c r="K63" s="100"/>
      <c r="L63" s="100"/>
      <c r="M63" s="100"/>
      <c r="N63" s="100"/>
    </row>
    <row r="64" spans="1:33">
      <c r="I64" s="100"/>
      <c r="J64" s="100"/>
      <c r="K64" s="100"/>
      <c r="L64" s="100"/>
      <c r="M64" s="100"/>
    </row>
    <row r="65" spans="8:13">
      <c r="I65" s="100"/>
      <c r="J65" s="100"/>
      <c r="K65" s="100"/>
      <c r="L65" s="100"/>
      <c r="M65" s="100"/>
    </row>
    <row r="66" spans="8:13">
      <c r="H66" s="163"/>
    </row>
  </sheetData>
  <autoFilter xmlns:etc="http://www.wps.cn/officeDocument/2017/etCustomData" ref="A4:AG55" etc:filterBottomFollowUsedRange="0">
    <extLst/>
  </autoFilter>
  <mergeCells count="28">
    <mergeCell ref="A1:AD1"/>
    <mergeCell ref="I2:K2"/>
    <mergeCell ref="L2:N2"/>
    <mergeCell ref="U2:V2"/>
    <mergeCell ref="I4:K4"/>
    <mergeCell ref="L4:N4"/>
    <mergeCell ref="A2:A3"/>
    <mergeCell ref="B2:B3"/>
    <mergeCell ref="C2:C3"/>
    <mergeCell ref="D2:D3"/>
    <mergeCell ref="E2:E3"/>
    <mergeCell ref="F2:F3"/>
    <mergeCell ref="G2:G3"/>
    <mergeCell ref="H2:H3"/>
    <mergeCell ref="O2:O3"/>
    <mergeCell ref="P2:P3"/>
    <mergeCell ref="Q2:Q3"/>
    <mergeCell ref="R2:R3"/>
    <mergeCell ref="S2:S3"/>
    <mergeCell ref="T2:T3"/>
    <mergeCell ref="W2:W3"/>
    <mergeCell ref="X2:X3"/>
    <mergeCell ref="Y2:Y3"/>
    <mergeCell ref="Z2:Z3"/>
    <mergeCell ref="AA2:AA3"/>
    <mergeCell ref="AB2:AB3"/>
    <mergeCell ref="AC2:AC3"/>
    <mergeCell ref="AD2:AD3"/>
  </mergeCells>
  <conditionalFormatting sqref="A$1:A$1048576">
    <cfRule type="duplicateValues" dxfId="0" priority="5"/>
  </conditionalFormatting>
  <conditionalFormatting sqref="E$1:E$1048576">
    <cfRule type="duplicateValues" dxfId="0" priority="1"/>
    <cfRule type="duplicateValues" dxfId="0" priority="2"/>
    <cfRule type="duplicateValues" dxfId="0" priority="3"/>
    <cfRule type="duplicateValues" dxfId="0" priority="6"/>
  </conditionalFormatting>
  <conditionalFormatting sqref="E5:E55">
    <cfRule type="duplicateValues" dxfId="0" priority="4"/>
  </conditionalFormatting>
  <dataValidations count="8">
    <dataValidation type="list" allowBlank="1" showInputMessage="1" showErrorMessage="1" sqref="R3 AC3">
      <formula1>"巩固类,升级类,盘活类,调整类"</formula1>
    </dataValidation>
    <dataValidation type="list" allowBlank="1" showInputMessage="1" showErrorMessage="1" sqref="Q5:R5 R7 Q8:R8 Q19 R22 Q23 R25 R34 Q35:R35 R39 R51 Q57 R58 Q31:Q32 R9:R13 Q14:R18 Q20:R21 Q26:R27 Q37:R38 Q40:R50 Q52:R56">
      <formula1>"巩固,升级,盘活,调整"</formula1>
    </dataValidation>
    <dataValidation type="list" allowBlank="1" showInputMessage="1" showErrorMessage="1" sqref="T10 T15 T34 T49 T56:T57">
      <formula1>"自主运营,合作运营,委托运营"</formula1>
    </dataValidation>
    <dataValidation type="list" allowBlank="1" showInputMessage="1" showErrorMessage="1" sqref="U10 U13 U15 U29 U34 U49 U56:U57">
      <formula1>"农村集体经济组织,农牧民专业合作社,农户,国企,私企,个体工商户,其他"</formula1>
    </dataValidation>
    <dataValidation allowBlank="1" showInputMessage="1" showErrorMessage="1" sqref="T12:AA12 T14:AA14 T5:AA9 T16:AA28 T30:AA33 T35:AA45 T47:AA48 T50:AA55"/>
    <dataValidation type="list" allowBlank="1" showInputMessage="1" showErrorMessage="1" sqref="O5:O58">
      <formula1>"经营类,公益类,到户类"</formula1>
    </dataValidation>
    <dataValidation type="list" allowBlank="1" showInputMessage="1" showErrorMessage="1" sqref="P5:P57">
      <formula1>"青稞,小麦,饲料,牦牛,乳,羊,猪,鸡,蜂,鱼虾,藏药,茶,葡萄,苹果,猕猴桃,设施农业,乡村旅游,商贸流通,其他"</formula1>
    </dataValidation>
    <dataValidation type="list" allowBlank="1" showInputMessage="1" showErrorMessage="1" sqref="S5:S10 S12:S28 S30:S45 S47:S57">
      <formula1>"是,否"</formula1>
    </dataValidation>
  </dataValidations>
  <pageMargins left="0.700694444444445" right="0.700694444444445" top="0.751388888888889" bottom="0.751388888888889" header="0.298611111111111" footer="0.298611111111111"/>
  <pageSetup paperSize="9" scale="26" fitToHeight="0" orientation="landscape"/>
  <headerFooter/>
  <drawing r:id="rId1"/>
  <legacyDrawing r:id="rId2"/>
  <oleObjects>
    <mc:AlternateContent xmlns:mc="http://schemas.openxmlformats.org/markup-compatibility/2006">
      <mc:Choice Requires="x14">
        <oleObject shapeId="13313" progId="Equation.KSEE3" r:id="rId3">
          <objectPr defaultSize="0" r:id="rId4">
            <anchor moveWithCells="1">
              <from>
                <xdr:col>3</xdr:col>
                <xdr:colOff>9525</xdr:colOff>
                <xdr:row>4</xdr:row>
                <xdr:rowOff>0</xdr:rowOff>
              </from>
              <to>
                <xdr:col>3</xdr:col>
                <xdr:colOff>9525</xdr:colOff>
                <xdr:row>4</xdr:row>
                <xdr:rowOff>0</xdr:rowOff>
              </to>
            </anchor>
          </objectPr>
        </oleObject>
      </mc:Choice>
      <mc:Fallback>
        <oleObject shapeId="13313" progId="Equation.KSEE3" r:id="rId3"/>
      </mc:Fallback>
    </mc:AlternateContent>
  </oleObjec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193"/>
  <sheetViews>
    <sheetView zoomScale="70" zoomScaleNormal="70" workbookViewId="0">
      <pane ySplit="5" topLeftCell="A180" activePane="bottomLeft" state="frozen"/>
      <selection/>
      <selection pane="bottomLeft" activeCell="B198" sqref="B198"/>
    </sheetView>
  </sheetViews>
  <sheetFormatPr defaultColWidth="9" defaultRowHeight="13.5"/>
  <cols>
    <col min="1" max="1" width="18.75" style="102" customWidth="1"/>
    <col min="2" max="2" width="9" style="7"/>
    <col min="3" max="3" width="9" style="103"/>
    <col min="4" max="4" width="39.875" style="7" customWidth="1"/>
    <col min="5" max="5" width="13.5" style="7" customWidth="1"/>
    <col min="6" max="6" width="16.125" style="7" customWidth="1"/>
    <col min="7" max="7" width="30.375" style="7" customWidth="1"/>
    <col min="8" max="8" width="17.5" style="7" customWidth="1"/>
    <col min="9" max="9" width="16.125" style="7" customWidth="1"/>
    <col min="10" max="10" width="20.5" style="7" customWidth="1"/>
    <col min="11" max="11" width="30.625" style="7" customWidth="1"/>
    <col min="12" max="12" width="24.625" style="104" customWidth="1"/>
    <col min="13" max="13" width="24.625" style="7" customWidth="1"/>
    <col min="14" max="14" width="30.75" style="104" customWidth="1"/>
    <col min="15" max="15" width="28.375" style="104" customWidth="1"/>
    <col min="16" max="16" width="9.625" style="7"/>
    <col min="17" max="17" width="8.625" style="105" customWidth="1"/>
    <col min="18" max="18" width="8.625" style="7" customWidth="1"/>
    <col min="19" max="19" width="9.625" style="7" customWidth="1"/>
    <col min="20" max="20" width="11.875" style="104"/>
    <col min="21" max="16384" width="9" style="7"/>
  </cols>
  <sheetData>
    <row r="1" ht="64.9" customHeight="1" spans="1:19">
      <c r="A1" s="106" t="s">
        <v>1091</v>
      </c>
      <c r="B1" s="107"/>
      <c r="C1" s="108"/>
      <c r="D1" s="107"/>
      <c r="E1" s="107"/>
      <c r="F1" s="107"/>
      <c r="G1" s="107"/>
      <c r="H1" s="107"/>
      <c r="I1" s="107"/>
      <c r="J1" s="107"/>
      <c r="K1" s="107"/>
      <c r="L1" s="109"/>
      <c r="M1" s="107"/>
      <c r="N1" s="109"/>
      <c r="O1" s="109"/>
      <c r="P1" s="107"/>
      <c r="Q1" s="7"/>
    </row>
    <row r="2" ht="18.75" spans="1:19">
      <c r="A2" s="110" t="s">
        <v>590</v>
      </c>
      <c r="B2" s="111" t="s">
        <v>1092</v>
      </c>
      <c r="C2" s="112" t="s">
        <v>22</v>
      </c>
      <c r="D2" s="111" t="s">
        <v>23</v>
      </c>
      <c r="E2" s="111" t="s">
        <v>1093</v>
      </c>
      <c r="F2" s="111" t="s">
        <v>1094</v>
      </c>
      <c r="G2" s="111" t="s">
        <v>1095</v>
      </c>
      <c r="H2" s="111" t="s">
        <v>1096</v>
      </c>
      <c r="I2" s="113" t="s">
        <v>1097</v>
      </c>
      <c r="J2" s="114" t="s">
        <v>1098</v>
      </c>
      <c r="K2" s="114"/>
      <c r="L2" s="115"/>
      <c r="M2" s="116"/>
      <c r="N2" s="115"/>
      <c r="O2" s="117"/>
      <c r="P2" s="118" t="s">
        <v>615</v>
      </c>
      <c r="Q2" s="7"/>
    </row>
    <row r="3" ht="18.75" spans="1:19">
      <c r="A3" s="119"/>
      <c r="B3" s="120"/>
      <c r="C3" s="121"/>
      <c r="D3" s="120"/>
      <c r="E3" s="120"/>
      <c r="F3" s="120"/>
      <c r="G3" s="120"/>
      <c r="H3" s="120"/>
      <c r="I3" s="113"/>
      <c r="J3" s="122" t="s">
        <v>614</v>
      </c>
      <c r="K3" s="113"/>
      <c r="L3" s="123" t="s">
        <v>1099</v>
      </c>
      <c r="M3" s="113" t="s">
        <v>1100</v>
      </c>
      <c r="N3" s="124" t="s">
        <v>1101</v>
      </c>
      <c r="O3" s="124" t="s">
        <v>1102</v>
      </c>
      <c r="P3" s="125"/>
      <c r="Q3" s="7">
        <v>2024.12</v>
      </c>
    </row>
    <row r="4" ht="18.75" spans="1:19">
      <c r="A4" s="126"/>
      <c r="B4" s="127"/>
      <c r="C4" s="128"/>
      <c r="D4" s="127"/>
      <c r="E4" s="127"/>
      <c r="F4" s="127"/>
      <c r="G4" s="127"/>
      <c r="H4" s="127"/>
      <c r="I4" s="113"/>
      <c r="J4" s="122" t="s">
        <v>1103</v>
      </c>
      <c r="K4" s="113" t="s">
        <v>619</v>
      </c>
      <c r="L4" s="129"/>
      <c r="M4" s="113"/>
      <c r="N4" s="124"/>
      <c r="O4" s="124"/>
      <c r="P4" s="130"/>
      <c r="Q4" s="102" t="s">
        <v>1104</v>
      </c>
    </row>
    <row r="5" ht="75" spans="1:19">
      <c r="A5" s="131" t="s">
        <v>1105</v>
      </c>
      <c r="B5" s="132"/>
      <c r="C5" s="133"/>
      <c r="D5" s="132" t="s">
        <v>1106</v>
      </c>
      <c r="E5" s="132" t="s">
        <v>1107</v>
      </c>
      <c r="F5" s="132" t="s">
        <v>1108</v>
      </c>
      <c r="G5" s="132" t="s">
        <v>1109</v>
      </c>
      <c r="H5" s="132" t="s">
        <v>1110</v>
      </c>
      <c r="I5" s="134" t="s">
        <v>1111</v>
      </c>
      <c r="J5" s="135" t="s">
        <v>1112</v>
      </c>
      <c r="K5" s="136"/>
      <c r="L5" s="137"/>
      <c r="M5" s="113"/>
      <c r="N5" s="124"/>
      <c r="O5" s="124"/>
      <c r="P5" s="132"/>
      <c r="Q5" s="7"/>
      <c r="R5" s="138" t="s">
        <v>1113</v>
      </c>
      <c r="S5" s="138" t="s">
        <v>1113</v>
      </c>
    </row>
    <row r="6" s="101" customFormat="1" ht="20.1" customHeight="1" spans="1:19">
      <c r="A6" s="139" t="str">
        <f>VLOOKUP(D6,[1]附件3!E:AG,29,0)</f>
        <v>540423201319001</v>
      </c>
      <c r="B6" s="139" t="s">
        <v>20</v>
      </c>
      <c r="C6" s="140">
        <f>VLOOKUP(D6,[1]附件3!E:AF,28,0)</f>
        <v>2013</v>
      </c>
      <c r="D6" s="139" t="s">
        <v>54</v>
      </c>
      <c r="E6" s="141">
        <f>VLOOKUP(D6,[1]附件3!E:N,8,0)</f>
        <v>55</v>
      </c>
      <c r="F6" s="142" t="e">
        <f>SUMIFS('[1]附件5-2'!I:I,'[1]附件5-2'!V:V,D6)</f>
        <v>#VALUE!</v>
      </c>
      <c r="G6" s="141">
        <f t="shared" ref="G6:G30" si="0">E6</f>
        <v>55</v>
      </c>
      <c r="H6" s="141" t="e">
        <f>IF(Q6="到户类",IF(S6&gt;=120,0,G6-G6*(1-'[1]附件5-2'!$Y$1)/120*S6),IF(Q6="到户类",G6,SUMIFS('[1]附件5-2'!L:L,'[1]附件5-2'!V:V,D6)/10000))</f>
        <v>#VALUE!</v>
      </c>
      <c r="I6" s="143" t="s">
        <v>1114</v>
      </c>
      <c r="J6" s="143" t="s">
        <v>797</v>
      </c>
      <c r="K6" s="143" t="s">
        <v>1115</v>
      </c>
      <c r="L6" s="144">
        <v>0</v>
      </c>
      <c r="M6" s="143" t="str">
        <f t="shared" ref="M6:M30" si="1">K6</f>
        <v>米日村股份经济合作社
荷扎村股份经济合作社
德兴村股份经济合作社</v>
      </c>
      <c r="N6" s="143" t="s">
        <v>1116</v>
      </c>
      <c r="O6" s="143" t="s">
        <v>1117</v>
      </c>
      <c r="P6" s="145">
        <v>0</v>
      </c>
      <c r="Q6" s="146" t="str">
        <f>VLOOKUP(D6,[1]附件3!E:O,11,0)</f>
        <v>经营类</v>
      </c>
      <c r="R6" s="147">
        <f t="shared" ref="R6:R30" si="2">IF(Q6="到户类",C6&amp;$Q$4,0)</f>
        <v>0</v>
      </c>
      <c r="S6" s="147">
        <f t="shared" ref="S6:S30" si="3">IF(Q6="到户类",DATEDIF(DATEVALUE(SUBSTITUTE(R6,".","-")),DATEVALUE(SUBSTITUTE($Q$3,".","-")),"m"),0)</f>
        <v>0</v>
      </c>
    </row>
    <row r="7" s="101" customFormat="1" ht="20.1" customHeight="1" spans="1:19">
      <c r="A7" s="139" t="str">
        <f>VLOOKUP(D7,[1]附件3!E:AG,29,0)</f>
        <v>540423201319002</v>
      </c>
      <c r="B7" s="139" t="s">
        <v>20</v>
      </c>
      <c r="C7" s="140">
        <f>VLOOKUP(D7,[1]附件3!E:AF,28,0)</f>
        <v>2013</v>
      </c>
      <c r="D7" s="139" t="s">
        <v>58</v>
      </c>
      <c r="E7" s="141">
        <f>VLOOKUP(D7,[1]附件3!E:N,8,0)</f>
        <v>45</v>
      </c>
      <c r="F7" s="142" t="e">
        <f>SUMIFS('[1]附件5-2'!I:I,'[1]附件5-2'!V:V,D7)</f>
        <v>#VALUE!</v>
      </c>
      <c r="G7" s="141">
        <f t="shared" si="0"/>
        <v>45</v>
      </c>
      <c r="H7" s="141" t="e">
        <f>IF(Q7="到户类",IF(S7&gt;=120,0,G7-G7*(1-'[1]附件5-2'!$Y$1)/120*S7),IF(Q7="到户类",G7,SUMIFS('[1]附件5-2'!L:L,'[1]附件5-2'!V:V,D7)/10000))</f>
        <v>#VALUE!</v>
      </c>
      <c r="I7" s="143" t="s">
        <v>1114</v>
      </c>
      <c r="J7" s="143" t="s">
        <v>797</v>
      </c>
      <c r="K7" s="143" t="s">
        <v>1118</v>
      </c>
      <c r="L7" s="144">
        <v>0</v>
      </c>
      <c r="M7" s="143" t="str">
        <f t="shared" si="1"/>
        <v>加热萨村股份经济合作社</v>
      </c>
      <c r="N7" s="143" t="s">
        <v>1119</v>
      </c>
      <c r="O7" s="143" t="s">
        <v>1120</v>
      </c>
      <c r="P7" s="145">
        <v>0</v>
      </c>
      <c r="Q7" s="146" t="str">
        <f>VLOOKUP(D7,[1]附件3!E:O,11,0)</f>
        <v>经营类</v>
      </c>
      <c r="R7" s="147">
        <f t="shared" si="2"/>
        <v>0</v>
      </c>
      <c r="S7" s="147">
        <f t="shared" si="3"/>
        <v>0</v>
      </c>
    </row>
    <row r="8" s="101" customFormat="1" ht="20.1" customHeight="1" spans="1:19">
      <c r="A8" s="139" t="str">
        <f>VLOOKUP(D8,[1]附件3!E:AG,29,0)</f>
        <v>540423201317001</v>
      </c>
      <c r="B8" s="139" t="s">
        <v>20</v>
      </c>
      <c r="C8" s="140">
        <f>VLOOKUP(D8,[1]附件3!E:AF,28,0)</f>
        <v>2013</v>
      </c>
      <c r="D8" s="139" t="s">
        <v>61</v>
      </c>
      <c r="E8" s="141">
        <f>VLOOKUP(D8,[1]附件3!E:N,8,0)</f>
        <v>40</v>
      </c>
      <c r="F8" s="142" t="e">
        <f>SUMIFS('[1]附件5-2'!I:I,'[1]附件5-2'!V:V,D8)</f>
        <v>#VALUE!</v>
      </c>
      <c r="G8" s="141">
        <f t="shared" si="0"/>
        <v>40</v>
      </c>
      <c r="H8" s="141" t="e">
        <f>IF(Q8="到户类",IF(S8&gt;=120,0,G8-G8*(1-'[1]附件5-2'!$Y$1)/120*S8),IF(Q8="到户类",G8,SUMIFS('[1]附件5-2'!L:L,'[1]附件5-2'!V:V,D8)/10000))</f>
        <v>#VALUE!</v>
      </c>
      <c r="I8" s="143" t="s">
        <v>1114</v>
      </c>
      <c r="J8" s="143" t="s">
        <v>797</v>
      </c>
      <c r="K8" s="143" t="s">
        <v>1121</v>
      </c>
      <c r="L8" s="144" t="s">
        <v>658</v>
      </c>
      <c r="M8" s="143" t="str">
        <f t="shared" si="1"/>
        <v>德兴村股份经济合作社</v>
      </c>
      <c r="N8" s="143" t="s">
        <v>1122</v>
      </c>
      <c r="O8" s="143" t="s">
        <v>1123</v>
      </c>
      <c r="P8" s="145">
        <v>0</v>
      </c>
      <c r="Q8" s="146" t="str">
        <f>VLOOKUP(D8,[1]附件3!E:O,11,0)</f>
        <v>经营类</v>
      </c>
      <c r="R8" s="147">
        <f t="shared" si="2"/>
        <v>0</v>
      </c>
      <c r="S8" s="147">
        <f t="shared" si="3"/>
        <v>0</v>
      </c>
    </row>
    <row r="9" s="101" customFormat="1" ht="20.1" customHeight="1" spans="1:19">
      <c r="A9" s="139" t="str">
        <f>VLOOKUP(D9,[1]附件3!E:AG,29,0)</f>
        <v>540423201319003</v>
      </c>
      <c r="B9" s="139" t="s">
        <v>20</v>
      </c>
      <c r="C9" s="140">
        <f>VLOOKUP(D9,[1]附件3!E:AF,28,0)</f>
        <v>2013</v>
      </c>
      <c r="D9" s="139" t="s">
        <v>63</v>
      </c>
      <c r="E9" s="141">
        <f>VLOOKUP(D9,[1]附件3!E:N,8,0)</f>
        <v>25</v>
      </c>
      <c r="F9" s="142" t="e">
        <f>SUMIFS('[1]附件5-2'!I:I,'[1]附件5-2'!V:V,D9)</f>
        <v>#VALUE!</v>
      </c>
      <c r="G9" s="141">
        <f t="shared" si="0"/>
        <v>25</v>
      </c>
      <c r="H9" s="141" t="e">
        <f>IF(Q9="到户类",IF(S9&gt;=120,0,G9-G9*(1-'[1]附件5-2'!$Y$1)/120*S9),IF(Q9="到户类",G9,SUMIFS('[1]附件5-2'!L:L,'[1]附件5-2'!V:V,D9)/10000))</f>
        <v>#VALUE!</v>
      </c>
      <c r="I9" s="143" t="s">
        <v>1114</v>
      </c>
      <c r="J9" s="143" t="s">
        <v>797</v>
      </c>
      <c r="K9" s="143" t="s">
        <v>1124</v>
      </c>
      <c r="L9" s="144" t="s">
        <v>665</v>
      </c>
      <c r="M9" s="143" t="str">
        <f t="shared" si="1"/>
        <v>阿苍村股份经济合作社</v>
      </c>
      <c r="N9" s="143" t="s">
        <v>1125</v>
      </c>
      <c r="O9" s="143" t="s">
        <v>1126</v>
      </c>
      <c r="P9" s="145">
        <v>0</v>
      </c>
      <c r="Q9" s="146" t="str">
        <f>VLOOKUP(D9,[1]附件3!E:O,11,0)</f>
        <v>经营类</v>
      </c>
      <c r="R9" s="147">
        <f t="shared" si="2"/>
        <v>0</v>
      </c>
      <c r="S9" s="147">
        <f t="shared" si="3"/>
        <v>0</v>
      </c>
    </row>
    <row r="10" s="101" customFormat="1" ht="20.1" customHeight="1" spans="1:19">
      <c r="A10" s="139" t="str">
        <f>VLOOKUP(D10,[1]附件3!E:AG,29,0)</f>
        <v>540423201316003</v>
      </c>
      <c r="B10" s="139" t="s">
        <v>20</v>
      </c>
      <c r="C10" s="140">
        <f>VLOOKUP(D10,[1]附件3!E:AF,28,0)</f>
        <v>2013</v>
      </c>
      <c r="D10" s="139" t="s">
        <v>67</v>
      </c>
      <c r="E10" s="141">
        <f>VLOOKUP(D10,[1]附件3!E:N,8,0)</f>
        <v>15</v>
      </c>
      <c r="F10" s="142" t="e">
        <f>SUMIFS('[1]附件5-2'!I:I,'[1]附件5-2'!V:V,D10)</f>
        <v>#VALUE!</v>
      </c>
      <c r="G10" s="141">
        <f t="shared" si="0"/>
        <v>15</v>
      </c>
      <c r="H10" s="141" t="e">
        <f>IF(Q10="到户类",IF(S10&gt;=120,0,G10-G10*(1-'[1]附件5-2'!$Y$1)/120*S10),IF(Q10="到户类",G10,SUMIFS('[1]附件5-2'!L:L,'[1]附件5-2'!V:V,D10)/10000))</f>
        <v>#VALUE!</v>
      </c>
      <c r="I10" s="143" t="s">
        <v>1114</v>
      </c>
      <c r="J10" s="143" t="s">
        <v>797</v>
      </c>
      <c r="K10" s="143" t="s">
        <v>1127</v>
      </c>
      <c r="L10" s="144">
        <v>0</v>
      </c>
      <c r="M10" s="143" t="str">
        <f t="shared" si="1"/>
        <v>亚让村股份经济合作社</v>
      </c>
      <c r="N10" s="143" t="s">
        <v>1128</v>
      </c>
      <c r="O10" s="143" t="s">
        <v>1129</v>
      </c>
      <c r="P10" s="145">
        <v>0</v>
      </c>
      <c r="Q10" s="146" t="str">
        <f>VLOOKUP(D10,[1]附件3!E:O,11,0)</f>
        <v>经营类</v>
      </c>
      <c r="R10" s="147">
        <f t="shared" si="2"/>
        <v>0</v>
      </c>
      <c r="S10" s="147">
        <f t="shared" si="3"/>
        <v>0</v>
      </c>
    </row>
    <row r="11" s="101" customFormat="1" ht="20.1" customHeight="1" spans="1:19">
      <c r="A11" s="139" t="str">
        <f>VLOOKUP(D11,[1]附件3!E:AG,29,0)</f>
        <v>540423201316004</v>
      </c>
      <c r="B11" s="139" t="s">
        <v>20</v>
      </c>
      <c r="C11" s="140">
        <f>VLOOKUP(D11,[1]附件3!E:AF,28,0)</f>
        <v>2013</v>
      </c>
      <c r="D11" s="139" t="s">
        <v>66</v>
      </c>
      <c r="E11" s="141">
        <f>VLOOKUP(D11,[1]附件3!E:N,8,0)</f>
        <v>22</v>
      </c>
      <c r="F11" s="142" t="e">
        <f>SUMIFS('[1]附件5-2'!I:I,'[1]附件5-2'!V:V,D11)</f>
        <v>#VALUE!</v>
      </c>
      <c r="G11" s="141">
        <f t="shared" si="0"/>
        <v>22</v>
      </c>
      <c r="H11" s="141" t="e">
        <f>IF(Q11="到户类",IF(S11&gt;=120,0,G11-G11*(1-'[1]附件5-2'!$Y$1)/120*S11),IF(Q11="到户类",G11,SUMIFS('[1]附件5-2'!L:L,'[1]附件5-2'!V:V,D11)/10000))</f>
        <v>#VALUE!</v>
      </c>
      <c r="I11" s="143" t="s">
        <v>1114</v>
      </c>
      <c r="J11" s="143" t="s">
        <v>797</v>
      </c>
      <c r="K11" s="143" t="s">
        <v>1130</v>
      </c>
      <c r="L11" s="144">
        <v>0</v>
      </c>
      <c r="M11" s="143" t="str">
        <f t="shared" si="1"/>
        <v>根登村股份经济合作社</v>
      </c>
      <c r="N11" s="143" t="s">
        <v>1131</v>
      </c>
      <c r="O11" s="143" t="s">
        <v>1132</v>
      </c>
      <c r="P11" s="145">
        <v>0</v>
      </c>
      <c r="Q11" s="146" t="str">
        <f>VLOOKUP(D11,[1]附件3!E:O,11,0)</f>
        <v>经营类</v>
      </c>
      <c r="R11" s="147">
        <f t="shared" si="2"/>
        <v>0</v>
      </c>
      <c r="S11" s="147">
        <f t="shared" si="3"/>
        <v>0</v>
      </c>
    </row>
    <row r="12" s="101" customFormat="1" ht="20.1" customHeight="1" spans="1:19">
      <c r="A12" s="139" t="str">
        <f>VLOOKUP(D12,[1]附件3!E:AG,29,0)</f>
        <v>540423201319004</v>
      </c>
      <c r="B12" s="139" t="s">
        <v>20</v>
      </c>
      <c r="C12" s="140">
        <f>VLOOKUP(D12,[1]附件3!E:AF,28,0)</f>
        <v>2013</v>
      </c>
      <c r="D12" s="139" t="s">
        <v>56</v>
      </c>
      <c r="E12" s="141">
        <f>VLOOKUP(D12,[1]附件3!E:N,8,0)</f>
        <v>55</v>
      </c>
      <c r="F12" s="142" t="e">
        <f>SUMIFS('[1]附件5-2'!I:I,'[1]附件5-2'!V:V,D12)</f>
        <v>#VALUE!</v>
      </c>
      <c r="G12" s="141">
        <f t="shared" si="0"/>
        <v>55</v>
      </c>
      <c r="H12" s="141" t="e">
        <f>IF(Q12="到户类",IF(S12&gt;=120,0,G12-G12*(1-'[1]附件5-2'!$Y$1)/120*S12),IF(Q12="到户类",G12,SUMIFS('[1]附件5-2'!L:L,'[1]附件5-2'!V:V,D12)/10000))</f>
        <v>#VALUE!</v>
      </c>
      <c r="I12" s="143" t="s">
        <v>1114</v>
      </c>
      <c r="J12" s="143" t="s">
        <v>797</v>
      </c>
      <c r="K12" s="143" t="s">
        <v>1133</v>
      </c>
      <c r="L12" s="144">
        <v>0</v>
      </c>
      <c r="M12" s="143" t="str">
        <f t="shared" si="1"/>
        <v>西登村股份经济合作社</v>
      </c>
      <c r="N12" s="143" t="s">
        <v>1131</v>
      </c>
      <c r="O12" s="143" t="s">
        <v>1134</v>
      </c>
      <c r="P12" s="145">
        <v>0</v>
      </c>
      <c r="Q12" s="146" t="str">
        <f>VLOOKUP(D12,[1]附件3!E:O,11,0)</f>
        <v>经营类</v>
      </c>
      <c r="R12" s="147">
        <f t="shared" si="2"/>
        <v>0</v>
      </c>
      <c r="S12" s="147">
        <f t="shared" si="3"/>
        <v>0</v>
      </c>
    </row>
    <row r="13" s="101" customFormat="1" ht="20.1" customHeight="1" spans="1:19">
      <c r="A13" s="139" t="str">
        <f>VLOOKUP(D13,[1]附件3!E:AG,29,0)</f>
        <v>540423201317002</v>
      </c>
      <c r="B13" s="139" t="s">
        <v>20</v>
      </c>
      <c r="C13" s="140">
        <f>VLOOKUP(D13,[1]附件3!E:AF,28,0)</f>
        <v>2013</v>
      </c>
      <c r="D13" s="139" t="s">
        <v>59</v>
      </c>
      <c r="E13" s="141">
        <f>VLOOKUP(D13,[1]附件3!E:N,8,0)</f>
        <v>45</v>
      </c>
      <c r="F13" s="142" t="e">
        <f>SUMIFS('[1]附件5-2'!I:I,'[1]附件5-2'!V:V,D13)</f>
        <v>#VALUE!</v>
      </c>
      <c r="G13" s="141">
        <f t="shared" si="0"/>
        <v>45</v>
      </c>
      <c r="H13" s="141" t="e">
        <f>IF(Q13="到户类",IF(S13&gt;=120,0,G13-G13*(1-'[1]附件5-2'!$Y$1)/120*S13),IF(Q13="到户类",G13,SUMIFS('[1]附件5-2'!L:L,'[1]附件5-2'!V:V,D13)/10000))</f>
        <v>#VALUE!</v>
      </c>
      <c r="I13" s="143" t="s">
        <v>1114</v>
      </c>
      <c r="J13" s="143" t="s">
        <v>797</v>
      </c>
      <c r="K13" s="143" t="s">
        <v>1135</v>
      </c>
      <c r="L13" s="144">
        <v>0</v>
      </c>
      <c r="M13" s="143" t="str">
        <f t="shared" si="1"/>
        <v>地东村股份经济合作社</v>
      </c>
      <c r="N13" s="143" t="s">
        <v>1125</v>
      </c>
      <c r="O13" s="143" t="s">
        <v>1136</v>
      </c>
      <c r="P13" s="145">
        <v>0</v>
      </c>
      <c r="Q13" s="146" t="str">
        <f>VLOOKUP(D13,[1]附件3!E:O,11,0)</f>
        <v>经营类</v>
      </c>
      <c r="R13" s="147">
        <f t="shared" si="2"/>
        <v>0</v>
      </c>
      <c r="S13" s="147">
        <f t="shared" si="3"/>
        <v>0</v>
      </c>
    </row>
    <row r="14" s="101" customFormat="1" ht="20.1" customHeight="1" spans="1:19">
      <c r="A14" s="139" t="str">
        <f>VLOOKUP(D14,[1]附件3!E:AG,29,0)</f>
        <v>540423201317003</v>
      </c>
      <c r="B14" s="139" t="s">
        <v>20</v>
      </c>
      <c r="C14" s="140">
        <f>VLOOKUP(D14,[1]附件3!E:AF,28,0)</f>
        <v>2013</v>
      </c>
      <c r="D14" s="139" t="s">
        <v>60</v>
      </c>
      <c r="E14" s="141">
        <f>VLOOKUP(D14,[1]附件3!E:N,8,0)</f>
        <v>45</v>
      </c>
      <c r="F14" s="142" t="e">
        <f>SUMIFS('[1]附件5-2'!I:I,'[1]附件5-2'!V:V,D14)</f>
        <v>#VALUE!</v>
      </c>
      <c r="G14" s="141">
        <f t="shared" si="0"/>
        <v>45</v>
      </c>
      <c r="H14" s="141" t="e">
        <f>IF(Q14="到户类",IF(S14&gt;=120,0,G14-G14*(1-'[1]附件5-2'!$Y$1)/120*S14),IF(Q14="到户类",G14,SUMIFS('[1]附件5-2'!L:L,'[1]附件5-2'!V:V,D14)/10000))</f>
        <v>#VALUE!</v>
      </c>
      <c r="I14" s="143" t="s">
        <v>1114</v>
      </c>
      <c r="J14" s="143" t="s">
        <v>797</v>
      </c>
      <c r="K14" s="143" t="s">
        <v>1137</v>
      </c>
      <c r="L14" s="144">
        <v>0</v>
      </c>
      <c r="M14" s="143" t="str">
        <f t="shared" si="1"/>
        <v>荷扎村股份经济合作社</v>
      </c>
      <c r="N14" s="143" t="s">
        <v>1122</v>
      </c>
      <c r="O14" s="143" t="s">
        <v>1138</v>
      </c>
      <c r="P14" s="145">
        <v>0</v>
      </c>
      <c r="Q14" s="146" t="str">
        <f>VLOOKUP(D14,[1]附件3!E:O,11,0)</f>
        <v>经营类</v>
      </c>
      <c r="R14" s="147">
        <f t="shared" si="2"/>
        <v>0</v>
      </c>
      <c r="S14" s="147">
        <f t="shared" si="3"/>
        <v>0</v>
      </c>
    </row>
    <row r="15" s="101" customFormat="1" ht="20.1" customHeight="1" spans="1:19">
      <c r="A15" s="139" t="str">
        <f>VLOOKUP(D15,[1]附件3!E:AG,29,0)</f>
        <v>540423201317004</v>
      </c>
      <c r="B15" s="139" t="s">
        <v>20</v>
      </c>
      <c r="C15" s="140">
        <f>VLOOKUP(D15,[1]附件3!E:AF,28,0)</f>
        <v>2013</v>
      </c>
      <c r="D15" s="139" t="s">
        <v>62</v>
      </c>
      <c r="E15" s="141">
        <f>VLOOKUP(D15,[1]附件3!E:N,8,0)</f>
        <v>35</v>
      </c>
      <c r="F15" s="142" t="e">
        <f>SUMIFS('[1]附件5-2'!I:I,'[1]附件5-2'!V:V,D15)</f>
        <v>#VALUE!</v>
      </c>
      <c r="G15" s="141">
        <f t="shared" si="0"/>
        <v>35</v>
      </c>
      <c r="H15" s="141" t="e">
        <f>IF(Q15="到户类",IF(S15&gt;=120,0,G15-G15*(1-'[1]附件5-2'!$Y$1)/120*S15),IF(Q15="到户类",G15,SUMIFS('[1]附件5-2'!L:L,'[1]附件5-2'!V:V,D15)/10000))</f>
        <v>#VALUE!</v>
      </c>
      <c r="I15" s="143" t="s">
        <v>1114</v>
      </c>
      <c r="J15" s="143" t="s">
        <v>797</v>
      </c>
      <c r="K15" s="143" t="s">
        <v>1139</v>
      </c>
      <c r="L15" s="144">
        <v>0</v>
      </c>
      <c r="M15" s="143" t="str">
        <f t="shared" si="1"/>
        <v>玛迪村股份经济合作社</v>
      </c>
      <c r="N15" s="143" t="s">
        <v>1128</v>
      </c>
      <c r="O15" s="143" t="s">
        <v>1140</v>
      </c>
      <c r="P15" s="145">
        <v>0</v>
      </c>
      <c r="Q15" s="146" t="str">
        <f>VLOOKUP(D15,[1]附件3!E:O,11,0)</f>
        <v>经营类</v>
      </c>
      <c r="R15" s="147">
        <f t="shared" si="2"/>
        <v>0</v>
      </c>
      <c r="S15" s="147">
        <f t="shared" si="3"/>
        <v>0</v>
      </c>
    </row>
    <row r="16" s="101" customFormat="1" ht="20.1" customHeight="1" spans="1:19">
      <c r="A16" s="139" t="str">
        <f>VLOOKUP(D16,[1]附件3!E:AG,29,0)</f>
        <v>540423201317005</v>
      </c>
      <c r="B16" s="139" t="s">
        <v>20</v>
      </c>
      <c r="C16" s="140">
        <f>VLOOKUP(D16,[1]附件3!E:AF,28,0)</f>
        <v>2013</v>
      </c>
      <c r="D16" s="139" t="s">
        <v>71</v>
      </c>
      <c r="E16" s="141">
        <f>VLOOKUP(D16,[1]附件3!E:N,8,0)</f>
        <v>55</v>
      </c>
      <c r="F16" s="142" t="e">
        <f>SUMIFS('[1]附件5-2'!I:I,'[1]附件5-2'!V:V,D16)</f>
        <v>#VALUE!</v>
      </c>
      <c r="G16" s="141">
        <f t="shared" si="0"/>
        <v>55</v>
      </c>
      <c r="H16" s="141" t="e">
        <f>IF(Q16="到户类",IF(S16&gt;=120,0,G16-G16*(1-'[1]附件5-2'!$Y$1)/120*S16),IF(Q16="到户类",G16,SUMIFS('[1]附件5-2'!L:L,'[1]附件5-2'!V:V,D16)/10000))</f>
        <v>#VALUE!</v>
      </c>
      <c r="I16" s="143" t="s">
        <v>1114</v>
      </c>
      <c r="J16" s="143" t="s">
        <v>797</v>
      </c>
      <c r="K16" s="143" t="s">
        <v>1141</v>
      </c>
      <c r="L16" s="144" t="s">
        <v>696</v>
      </c>
      <c r="M16" s="143" t="str">
        <f t="shared" si="1"/>
        <v>卡布村股份经济合作社</v>
      </c>
      <c r="N16" s="143" t="s">
        <v>1142</v>
      </c>
      <c r="O16" s="143" t="s">
        <v>1143</v>
      </c>
      <c r="P16" s="145">
        <v>0</v>
      </c>
      <c r="Q16" s="146" t="str">
        <f>VLOOKUP(D16,[1]附件3!E:O,11,0)</f>
        <v>经营类</v>
      </c>
      <c r="R16" s="147">
        <f t="shared" si="2"/>
        <v>0</v>
      </c>
      <c r="S16" s="147">
        <f t="shared" si="3"/>
        <v>0</v>
      </c>
    </row>
    <row r="17" s="101" customFormat="1" ht="20.1" customHeight="1" spans="1:19">
      <c r="A17" s="139" t="str">
        <f>VLOOKUP(D17,[1]附件3!E:AG,29,0)</f>
        <v>540423201417006</v>
      </c>
      <c r="B17" s="139" t="s">
        <v>20</v>
      </c>
      <c r="C17" s="140">
        <f>VLOOKUP(D17,[1]附件3!E:AF,28,0)</f>
        <v>2014</v>
      </c>
      <c r="D17" s="139" t="s">
        <v>84</v>
      </c>
      <c r="E17" s="141">
        <f>VLOOKUP(D17,[1]附件3!E:N,8,0)</f>
        <v>45</v>
      </c>
      <c r="F17" s="142" t="e">
        <f>SUMIFS('[1]附件5-2'!I:I,'[1]附件5-2'!V:V,D17)</f>
        <v>#VALUE!</v>
      </c>
      <c r="G17" s="141">
        <f t="shared" si="0"/>
        <v>45</v>
      </c>
      <c r="H17" s="141" t="e">
        <f>IF(Q17="到户类",IF(S17&gt;=120,0,G17-G17*(1-'[1]附件5-2'!$Y$1)/120*S17),IF(Q17="到户类",G17,SUMIFS('[1]附件5-2'!L:L,'[1]附件5-2'!V:V,D17)/10000))</f>
        <v>#VALUE!</v>
      </c>
      <c r="I17" s="143" t="s">
        <v>1114</v>
      </c>
      <c r="J17" s="143" t="s">
        <v>797</v>
      </c>
      <c r="K17" s="143" t="s">
        <v>1144</v>
      </c>
      <c r="L17" s="144">
        <v>0</v>
      </c>
      <c r="M17" s="143" t="str">
        <f t="shared" si="1"/>
        <v>墨脱村股份经济合作社</v>
      </c>
      <c r="N17" s="143" t="s">
        <v>1128</v>
      </c>
      <c r="O17" s="143" t="s">
        <v>1145</v>
      </c>
      <c r="P17" s="145">
        <v>0</v>
      </c>
      <c r="Q17" s="146" t="str">
        <f>VLOOKUP(D17,[1]附件3!E:O,11,0)</f>
        <v>经营类</v>
      </c>
      <c r="R17" s="147">
        <f t="shared" si="2"/>
        <v>0</v>
      </c>
      <c r="S17" s="147">
        <f t="shared" si="3"/>
        <v>0</v>
      </c>
    </row>
    <row r="18" s="101" customFormat="1" ht="20.1" customHeight="1" spans="1:19">
      <c r="A18" s="139" t="str">
        <f>VLOOKUP(D18,[1]附件3!E:AG,29,0)</f>
        <v>540423201417007</v>
      </c>
      <c r="B18" s="139" t="s">
        <v>20</v>
      </c>
      <c r="C18" s="140">
        <f>VLOOKUP(D18,[1]附件3!E:AF,28,0)</f>
        <v>2014</v>
      </c>
      <c r="D18" s="139" t="s">
        <v>85</v>
      </c>
      <c r="E18" s="141">
        <f>VLOOKUP(D18,[1]附件3!E:N,8,0)</f>
        <v>50</v>
      </c>
      <c r="F18" s="142" t="e">
        <f>SUMIFS('[1]附件5-2'!I:I,'[1]附件5-2'!V:V,D18)</f>
        <v>#VALUE!</v>
      </c>
      <c r="G18" s="141">
        <f t="shared" si="0"/>
        <v>50</v>
      </c>
      <c r="H18" s="141" t="e">
        <f>IF(Q18="到户类",IF(S18&gt;=120,0,G18-G18*(1-'[1]附件5-2'!$Y$1)/120*S18),IF(Q18="到户类",G18,SUMIFS('[1]附件5-2'!L:L,'[1]附件5-2'!V:V,D18)/10000))</f>
        <v>#VALUE!</v>
      </c>
      <c r="I18" s="143" t="s">
        <v>1114</v>
      </c>
      <c r="J18" s="143" t="s">
        <v>797</v>
      </c>
      <c r="K18" s="143" t="s">
        <v>1146</v>
      </c>
      <c r="L18" s="144">
        <v>0</v>
      </c>
      <c r="M18" s="143" t="str">
        <f t="shared" si="1"/>
        <v>格当村股份经济合作社</v>
      </c>
      <c r="N18" s="143" t="s">
        <v>1147</v>
      </c>
      <c r="O18" s="143" t="s">
        <v>1148</v>
      </c>
      <c r="P18" s="145">
        <v>0</v>
      </c>
      <c r="Q18" s="146" t="str">
        <f>VLOOKUP(D18,[1]附件3!E:O,11,0)</f>
        <v>经营类</v>
      </c>
      <c r="R18" s="147">
        <f t="shared" si="2"/>
        <v>0</v>
      </c>
      <c r="S18" s="147">
        <f t="shared" si="3"/>
        <v>0</v>
      </c>
    </row>
    <row r="19" s="101" customFormat="1" ht="20.1" customHeight="1" spans="1:19">
      <c r="A19" s="139" t="str">
        <f>VLOOKUP(D19,[1]附件3!E:AG,29,0)</f>
        <v>540423201417008</v>
      </c>
      <c r="B19" s="139" t="s">
        <v>20</v>
      </c>
      <c r="C19" s="140">
        <f>VLOOKUP(D19,[1]附件3!E:AF,28,0)</f>
        <v>2014</v>
      </c>
      <c r="D19" s="139" t="s">
        <v>82</v>
      </c>
      <c r="E19" s="141">
        <f>VLOOKUP(D19,[1]附件3!E:N,8,0)</f>
        <v>49.99975</v>
      </c>
      <c r="F19" s="142" t="e">
        <f>SUMIFS('[1]附件5-2'!I:I,'[1]附件5-2'!V:V,D19)</f>
        <v>#VALUE!</v>
      </c>
      <c r="G19" s="141">
        <f t="shared" si="0"/>
        <v>49.99975</v>
      </c>
      <c r="H19" s="141" t="e">
        <f>IF(Q19="到户类",IF(S19&gt;=120,0,G19-G19*(1-'[1]附件5-2'!$Y$1)/120*S19),IF(Q19="到户类",G19,SUMIFS('[1]附件5-2'!L:L,'[1]附件5-2'!V:V,D19)/10000))</f>
        <v>#VALUE!</v>
      </c>
      <c r="I19" s="143" t="s">
        <v>1114</v>
      </c>
      <c r="J19" s="143" t="s">
        <v>797</v>
      </c>
      <c r="K19" s="143" t="s">
        <v>1149</v>
      </c>
      <c r="L19" s="144" t="s">
        <v>708</v>
      </c>
      <c r="M19" s="143" t="str">
        <f t="shared" si="1"/>
        <v>珠村股份经济合作社</v>
      </c>
      <c r="N19" s="143" t="s">
        <v>1142</v>
      </c>
      <c r="O19" s="143" t="s">
        <v>1150</v>
      </c>
      <c r="P19" s="145">
        <v>0</v>
      </c>
      <c r="Q19" s="146" t="str">
        <f>VLOOKUP(D19,[1]附件3!E:O,11,0)</f>
        <v>经营类</v>
      </c>
      <c r="R19" s="147">
        <f t="shared" si="2"/>
        <v>0</v>
      </c>
      <c r="S19" s="147">
        <f t="shared" si="3"/>
        <v>0</v>
      </c>
    </row>
    <row r="20" s="101" customFormat="1" ht="20.1" customHeight="1" spans="1:19">
      <c r="A20" s="139" t="str">
        <f>VLOOKUP(D20,[1]附件3!E:AG,29,0)</f>
        <v>540423201413001</v>
      </c>
      <c r="B20" s="139" t="s">
        <v>20</v>
      </c>
      <c r="C20" s="140">
        <f>VLOOKUP(D20,[1]附件3!E:AF,28,0)</f>
        <v>2014</v>
      </c>
      <c r="D20" s="139" t="s">
        <v>93</v>
      </c>
      <c r="E20" s="141">
        <f>VLOOKUP(D20,[1]附件3!E:N,8,0)</f>
        <v>27</v>
      </c>
      <c r="F20" s="142" t="e">
        <f>SUMIFS('[1]附件5-2'!I:I,'[1]附件5-2'!V:V,D20)</f>
        <v>#VALUE!</v>
      </c>
      <c r="G20" s="141">
        <f t="shared" si="0"/>
        <v>27</v>
      </c>
      <c r="H20" s="141" t="e">
        <f>IF(Q20="到户类",IF(S20&gt;=120,0,G20-G20*(1-'[1]附件5-2'!$Y$1)/120*S20),IF(Q20="到户类",G20,SUMIFS('[1]附件5-2'!L:L,'[1]附件5-2'!V:V,D20)/10000))</f>
        <v>#VALUE!</v>
      </c>
      <c r="I20" s="143" t="s">
        <v>1114</v>
      </c>
      <c r="J20" s="143" t="s">
        <v>797</v>
      </c>
      <c r="K20" s="143" t="s">
        <v>1151</v>
      </c>
      <c r="L20" s="144">
        <v>0</v>
      </c>
      <c r="M20" s="143" t="str">
        <f t="shared" si="1"/>
        <v>帮辛村股份经济合作社</v>
      </c>
      <c r="N20" s="143" t="s">
        <v>1131</v>
      </c>
      <c r="O20" s="143" t="s">
        <v>1152</v>
      </c>
      <c r="P20" s="145">
        <v>0</v>
      </c>
      <c r="Q20" s="146" t="str">
        <f>VLOOKUP(D20,[1]附件3!E:O,11,0)</f>
        <v>经营类</v>
      </c>
      <c r="R20" s="147">
        <f t="shared" si="2"/>
        <v>0</v>
      </c>
      <c r="S20" s="147">
        <f t="shared" si="3"/>
        <v>0</v>
      </c>
    </row>
    <row r="21" s="101" customFormat="1" ht="20.1" customHeight="1" spans="1:19">
      <c r="A21" s="139" t="str">
        <f>VLOOKUP(D21,[1]附件3!E:AG,29,0)</f>
        <v>540423201406001</v>
      </c>
      <c r="B21" s="139" t="s">
        <v>20</v>
      </c>
      <c r="C21" s="140">
        <f>VLOOKUP(D21,[1]附件3!E:AF,28,0)</f>
        <v>2014</v>
      </c>
      <c r="D21" s="139" t="s">
        <v>97</v>
      </c>
      <c r="E21" s="141">
        <f>VLOOKUP(D21,[1]附件3!E:N,8,0)</f>
        <v>40</v>
      </c>
      <c r="F21" s="142" t="e">
        <f>SUMIFS('[1]附件5-2'!I:I,'[1]附件5-2'!V:V,D21)</f>
        <v>#VALUE!</v>
      </c>
      <c r="G21" s="141">
        <f t="shared" si="0"/>
        <v>40</v>
      </c>
      <c r="H21" s="141" t="e">
        <f>IF(Q21="到户类",IF(S21&gt;=120,0,G21-G21*(1-'[1]附件5-2'!$Y$1)/120*S21),IF(Q21="到户类",G21,SUMIFS('[1]附件5-2'!L:L,'[1]附件5-2'!V:V,D21)/10000))</f>
        <v>#VALUE!</v>
      </c>
      <c r="I21" s="143" t="s">
        <v>1114</v>
      </c>
      <c r="J21" s="143" t="s">
        <v>797</v>
      </c>
      <c r="K21" s="143" t="s">
        <v>1153</v>
      </c>
      <c r="L21" s="144" t="s">
        <v>718</v>
      </c>
      <c r="M21" s="143" t="str">
        <f t="shared" si="1"/>
        <v>易贡白村股份经济合作社</v>
      </c>
      <c r="N21" s="143" t="s">
        <v>1122</v>
      </c>
      <c r="O21" s="143" t="s">
        <v>1154</v>
      </c>
      <c r="P21" s="145">
        <v>0</v>
      </c>
      <c r="Q21" s="146" t="str">
        <f>VLOOKUP(D21,[1]附件3!E:O,11,0)</f>
        <v>经营类</v>
      </c>
      <c r="R21" s="147">
        <f t="shared" si="2"/>
        <v>0</v>
      </c>
      <c r="S21" s="147">
        <f t="shared" si="3"/>
        <v>0</v>
      </c>
    </row>
    <row r="22" s="101" customFormat="1" ht="20.1" customHeight="1" spans="1:19">
      <c r="A22" s="139" t="str">
        <f>VLOOKUP(D22,[1]附件3!E:AG,29,0)</f>
        <v>540423201417010</v>
      </c>
      <c r="B22" s="139" t="s">
        <v>20</v>
      </c>
      <c r="C22" s="140">
        <f>VLOOKUP(D22,[1]附件3!E:AF,28,0)</f>
        <v>2014</v>
      </c>
      <c r="D22" s="139" t="s">
        <v>81</v>
      </c>
      <c r="E22" s="141">
        <f>VLOOKUP(D22,[1]附件3!E:N,8,0)</f>
        <v>50</v>
      </c>
      <c r="F22" s="142" t="e">
        <f>SUMIFS('[1]附件5-2'!I:I,'[1]附件5-2'!V:V,D22)</f>
        <v>#VALUE!</v>
      </c>
      <c r="G22" s="141">
        <f t="shared" si="0"/>
        <v>50</v>
      </c>
      <c r="H22" s="141" t="e">
        <f>IF(Q22="到户类",IF(S22&gt;=120,0,G22-G22*(1-'[1]附件5-2'!$Y$1)/120*S22),IF(Q22="到户类",G22,SUMIFS('[1]附件5-2'!L:L,'[1]附件5-2'!V:V,D22)/10000))</f>
        <v>#VALUE!</v>
      </c>
      <c r="I22" s="143" t="s">
        <v>1114</v>
      </c>
      <c r="J22" s="143" t="s">
        <v>797</v>
      </c>
      <c r="K22" s="143" t="s">
        <v>1155</v>
      </c>
      <c r="L22" s="144" t="s">
        <v>722</v>
      </c>
      <c r="M22" s="143" t="str">
        <f t="shared" si="1"/>
        <v>巴日村股份经济合作社</v>
      </c>
      <c r="N22" s="143" t="s">
        <v>1128</v>
      </c>
      <c r="O22" s="143" t="s">
        <v>1156</v>
      </c>
      <c r="P22" s="145">
        <v>0</v>
      </c>
      <c r="Q22" s="146" t="str">
        <f>VLOOKUP(D22,[1]附件3!E:O,11,0)</f>
        <v>经营类</v>
      </c>
      <c r="R22" s="147">
        <f t="shared" si="2"/>
        <v>0</v>
      </c>
      <c r="S22" s="147">
        <f t="shared" si="3"/>
        <v>0</v>
      </c>
    </row>
    <row r="23" s="101" customFormat="1" ht="20.1" customHeight="1" spans="1:19">
      <c r="A23" s="139" t="str">
        <f>VLOOKUP(D23,[1]附件3!E:AG,29,0)</f>
        <v>540423201407007</v>
      </c>
      <c r="B23" s="139" t="s">
        <v>20</v>
      </c>
      <c r="C23" s="140">
        <f>VLOOKUP(D23,[1]附件3!E:AF,28,0)</f>
        <v>2014</v>
      </c>
      <c r="D23" s="139" t="s">
        <v>90</v>
      </c>
      <c r="E23" s="141">
        <f>VLOOKUP(D23,[1]附件3!E:N,8,0)</f>
        <v>39.975</v>
      </c>
      <c r="F23" s="142" t="e">
        <f>SUMIFS('[1]附件5-2'!I:I,'[1]附件5-2'!V:V,D23)</f>
        <v>#VALUE!</v>
      </c>
      <c r="G23" s="141">
        <f t="shared" si="0"/>
        <v>39.975</v>
      </c>
      <c r="H23" s="141" t="e">
        <f>IF(Q23="到户类",IF(S23&gt;=120,0,G23-G23*(1-'[1]附件5-2'!$Y$1)/120*S23),IF(Q23="到户类",G23,SUMIFS('[1]附件5-2'!L:L,'[1]附件5-2'!V:V,D23)/10000))</f>
        <v>#VALUE!</v>
      </c>
      <c r="I23" s="143" t="s">
        <v>1114</v>
      </c>
      <c r="J23" s="143" t="s">
        <v>797</v>
      </c>
      <c r="K23" s="143" t="s">
        <v>1151</v>
      </c>
      <c r="L23" s="144">
        <v>0</v>
      </c>
      <c r="M23" s="143" t="str">
        <f t="shared" si="1"/>
        <v>帮辛村股份经济合作社</v>
      </c>
      <c r="N23" s="143" t="s">
        <v>1131</v>
      </c>
      <c r="O23" s="143" t="s">
        <v>1152</v>
      </c>
      <c r="P23" s="145">
        <v>0</v>
      </c>
      <c r="Q23" s="146" t="str">
        <f>VLOOKUP(D23,[1]附件3!E:O,11,0)</f>
        <v>经营类</v>
      </c>
      <c r="R23" s="147">
        <f t="shared" si="2"/>
        <v>0</v>
      </c>
      <c r="S23" s="147">
        <f t="shared" si="3"/>
        <v>0</v>
      </c>
    </row>
    <row r="24" s="101" customFormat="1" ht="20.1" customHeight="1" spans="1:19">
      <c r="A24" s="139" t="str">
        <f>VLOOKUP(D24,[1]附件3!E:AG,29,0)</f>
        <v>540423201419006</v>
      </c>
      <c r="B24" s="139" t="s">
        <v>20</v>
      </c>
      <c r="C24" s="140">
        <f>VLOOKUP(D24,[1]附件3!E:AF,28,0)</f>
        <v>2014</v>
      </c>
      <c r="D24" s="139" t="s">
        <v>92</v>
      </c>
      <c r="E24" s="141">
        <f>VLOOKUP(D24,[1]附件3!E:N,8,0)</f>
        <v>25</v>
      </c>
      <c r="F24" s="142" t="e">
        <f>SUMIFS('[1]附件5-2'!I:I,'[1]附件5-2'!V:V,D24)</f>
        <v>#VALUE!</v>
      </c>
      <c r="G24" s="141">
        <f t="shared" si="0"/>
        <v>25</v>
      </c>
      <c r="H24" s="141" t="e">
        <f>IF(Q24="到户类",IF(S24&gt;=120,0,G24-G24*(1-'[1]附件5-2'!$Y$1)/120*S24),IF(Q24="到户类",G24,SUMIFS('[1]附件5-2'!L:L,'[1]附件5-2'!V:V,D24)/10000))</f>
        <v>#VALUE!</v>
      </c>
      <c r="I24" s="143" t="s">
        <v>1114</v>
      </c>
      <c r="J24" s="143" t="s">
        <v>797</v>
      </c>
      <c r="K24" s="143" t="s">
        <v>1144</v>
      </c>
      <c r="L24" s="144">
        <v>0</v>
      </c>
      <c r="M24" s="143" t="str">
        <f t="shared" si="1"/>
        <v>墨脱村股份经济合作社</v>
      </c>
      <c r="N24" s="143" t="s">
        <v>1128</v>
      </c>
      <c r="O24" s="143" t="s">
        <v>1145</v>
      </c>
      <c r="P24" s="145">
        <v>0</v>
      </c>
      <c r="Q24" s="146" t="str">
        <f>VLOOKUP(D24,[1]附件3!E:O,11,0)</f>
        <v>经营类</v>
      </c>
      <c r="R24" s="147">
        <f t="shared" si="2"/>
        <v>0</v>
      </c>
      <c r="S24" s="147">
        <f t="shared" si="3"/>
        <v>0</v>
      </c>
    </row>
    <row r="25" s="101" customFormat="1" ht="20.1" customHeight="1" spans="1:19">
      <c r="A25" s="139" t="str">
        <f>VLOOKUP(D25,[1]附件3!E:AG,29,0)</f>
        <v>540423201419007</v>
      </c>
      <c r="B25" s="139" t="s">
        <v>20</v>
      </c>
      <c r="C25" s="140">
        <f>VLOOKUP(D25,[1]附件3!E:AF,28,0)</f>
        <v>2014</v>
      </c>
      <c r="D25" s="139" t="s">
        <v>88</v>
      </c>
      <c r="E25" s="141">
        <f>VLOOKUP(D25,[1]附件3!E:N,8,0)</f>
        <v>45</v>
      </c>
      <c r="F25" s="142" t="e">
        <f>SUMIFS('[1]附件5-2'!I:I,'[1]附件5-2'!V:V,D25)</f>
        <v>#VALUE!</v>
      </c>
      <c r="G25" s="141">
        <f t="shared" si="0"/>
        <v>45</v>
      </c>
      <c r="H25" s="141" t="e">
        <f>IF(Q25="到户类",IF(S25&gt;=120,0,G25-G25*(1-'[1]附件5-2'!$Y$1)/120*S25),IF(Q25="到户类",G25,SUMIFS('[1]附件5-2'!L:L,'[1]附件5-2'!V:V,D25)/10000))</f>
        <v>#VALUE!</v>
      </c>
      <c r="I25" s="143" t="s">
        <v>1114</v>
      </c>
      <c r="J25" s="143" t="s">
        <v>797</v>
      </c>
      <c r="K25" s="143" t="s">
        <v>1157</v>
      </c>
      <c r="L25" s="144">
        <v>0</v>
      </c>
      <c r="M25" s="143" t="str">
        <f t="shared" si="1"/>
        <v>玛迪村股份经济合作社
米日村股份经济合作社
巴登村股份经济合作社</v>
      </c>
      <c r="N25" s="143" t="s">
        <v>1158</v>
      </c>
      <c r="O25" s="143" t="s">
        <v>1159</v>
      </c>
      <c r="P25" s="145">
        <v>0</v>
      </c>
      <c r="Q25" s="146" t="str">
        <f>VLOOKUP(D25,[1]附件3!E:O,11,0)</f>
        <v>经营类</v>
      </c>
      <c r="R25" s="147">
        <f t="shared" si="2"/>
        <v>0</v>
      </c>
      <c r="S25" s="147">
        <f t="shared" si="3"/>
        <v>0</v>
      </c>
    </row>
    <row r="26" s="101" customFormat="1" ht="20.1" customHeight="1" spans="1:19">
      <c r="A26" s="139" t="str">
        <f>VLOOKUP(D26,[1]附件3!E:AG,29,0)</f>
        <v>540423201419008</v>
      </c>
      <c r="B26" s="139" t="s">
        <v>20</v>
      </c>
      <c r="C26" s="140">
        <f>VLOOKUP(D26,[1]附件3!E:AF,28,0)</f>
        <v>2014</v>
      </c>
      <c r="D26" s="139" t="s">
        <v>94</v>
      </c>
      <c r="E26" s="141">
        <f>VLOOKUP(D26,[1]附件3!E:N,8,0)</f>
        <v>10</v>
      </c>
      <c r="F26" s="142" t="e">
        <f>SUMIFS('[1]附件5-2'!I:I,'[1]附件5-2'!V:V,D26)</f>
        <v>#VALUE!</v>
      </c>
      <c r="G26" s="141">
        <f t="shared" si="0"/>
        <v>10</v>
      </c>
      <c r="H26" s="141" t="e">
        <f>IF(Q26="到户类",IF(S26&gt;=120,0,G26-G26*(1-'[1]附件5-2'!$Y$1)/120*S26),IF(Q26="到户类",G26,SUMIFS('[1]附件5-2'!L:L,'[1]附件5-2'!V:V,D26)/10000))</f>
        <v>#VALUE!</v>
      </c>
      <c r="I26" s="143" t="s">
        <v>1114</v>
      </c>
      <c r="J26" s="143" t="s">
        <v>797</v>
      </c>
      <c r="K26" s="143" t="s">
        <v>1160</v>
      </c>
      <c r="L26" s="144">
        <v>0</v>
      </c>
      <c r="M26" s="143" t="str">
        <f t="shared" si="1"/>
        <v>格林村股份经济合作社</v>
      </c>
      <c r="N26" s="143" t="s">
        <v>1161</v>
      </c>
      <c r="O26" s="143" t="s">
        <v>1162</v>
      </c>
      <c r="P26" s="145">
        <v>0</v>
      </c>
      <c r="Q26" s="146" t="str">
        <f>VLOOKUP(D26,[1]附件3!E:O,11,0)</f>
        <v>经营类</v>
      </c>
      <c r="R26" s="147">
        <f t="shared" si="2"/>
        <v>0</v>
      </c>
      <c r="S26" s="147">
        <f t="shared" si="3"/>
        <v>0</v>
      </c>
    </row>
    <row r="27" s="101" customFormat="1" ht="20.1" customHeight="1" spans="1:19">
      <c r="A27" s="139" t="str">
        <f>VLOOKUP(D27,[1]附件3!E:AG,29,0)</f>
        <v>540423201417011</v>
      </c>
      <c r="B27" s="139" t="s">
        <v>20</v>
      </c>
      <c r="C27" s="140">
        <f>VLOOKUP(D27,[1]附件3!E:AF,28,0)</f>
        <v>2014</v>
      </c>
      <c r="D27" s="139" t="s">
        <v>76</v>
      </c>
      <c r="E27" s="141">
        <f>VLOOKUP(D27,[1]附件3!E:N,8,0)</f>
        <v>322.5005</v>
      </c>
      <c r="F27" s="142" t="e">
        <f>SUMIFS('[1]附件5-2'!I:I,'[1]附件5-2'!V:V,D27)</f>
        <v>#VALUE!</v>
      </c>
      <c r="G27" s="141">
        <f t="shared" si="0"/>
        <v>322.5005</v>
      </c>
      <c r="H27" s="141" t="e">
        <f>IF(Q27="到户类",IF(S27&gt;=120,0,G27-G27*(1-'[1]附件5-2'!$Y$1)/120*S27),IF(Q27="到户类",G27,SUMIFS('[1]附件5-2'!L:L,'[1]附件5-2'!V:V,D27)/10000))</f>
        <v>#VALUE!</v>
      </c>
      <c r="I27" s="143" t="s">
        <v>1114</v>
      </c>
      <c r="J27" s="143" t="s">
        <v>797</v>
      </c>
      <c r="K27" s="148" t="s">
        <v>1163</v>
      </c>
      <c r="L27" s="144">
        <v>0</v>
      </c>
      <c r="M27" s="143" t="str">
        <f t="shared" si="1"/>
        <v>背崩村股份经济合作社
亚东村股份经济合作社
那尔东村股份经济合作社
巴登则村股份经济合作社
文郎村股份经济合作社
布龙村股份经济合作社
贡日村股份经济合作社</v>
      </c>
      <c r="N27" s="148" t="s">
        <v>1164</v>
      </c>
      <c r="O27" s="148" t="s">
        <v>1165</v>
      </c>
      <c r="P27" s="145">
        <v>0</v>
      </c>
      <c r="Q27" s="146" t="str">
        <f>VLOOKUP(D27,[1]附件3!E:O,11,0)</f>
        <v>经营类</v>
      </c>
      <c r="R27" s="147">
        <f t="shared" si="2"/>
        <v>0</v>
      </c>
      <c r="S27" s="147">
        <f t="shared" si="3"/>
        <v>0</v>
      </c>
    </row>
    <row r="28" s="101" customFormat="1" ht="20.1" customHeight="1" spans="1:19">
      <c r="A28" s="139" t="str">
        <f>VLOOKUP(D28,[1]附件3!E:AG,29,0)</f>
        <v>540423201518001</v>
      </c>
      <c r="B28" s="139" t="s">
        <v>20</v>
      </c>
      <c r="C28" s="140">
        <f>VLOOKUP(D28,[1]附件3!E:AF,28,0)</f>
        <v>2015</v>
      </c>
      <c r="D28" s="139" t="s">
        <v>114</v>
      </c>
      <c r="E28" s="141">
        <f>VLOOKUP(D28,[1]附件3!E:N,8,0)</f>
        <v>1442.015866</v>
      </c>
      <c r="F28" s="142" t="e">
        <f>SUMIFS('[1]附件5-2'!I:I,'[1]附件5-2'!V:V,D28)</f>
        <v>#VALUE!</v>
      </c>
      <c r="G28" s="141">
        <f t="shared" si="0"/>
        <v>1442.015866</v>
      </c>
      <c r="H28" s="141" t="e">
        <f>IF(Q28="到户类",IF(S28&gt;=120,0,G28-G28*(1-'[1]附件5-2'!$Y$1)/120*S28),IF(Q28="到户类",G28,SUMIFS('[1]附件5-2'!L:L,'[1]附件5-2'!V:V,D28)/10000))</f>
        <v>#VALUE!</v>
      </c>
      <c r="I28" s="143" t="s">
        <v>1166</v>
      </c>
      <c r="J28" s="143" t="s">
        <v>826</v>
      </c>
      <c r="K28" s="143" t="s">
        <v>737</v>
      </c>
      <c r="L28" s="144" t="s">
        <v>718</v>
      </c>
      <c r="M28" s="143" t="str">
        <f t="shared" si="1"/>
        <v>墨脱县城乡振兴产业有限公司</v>
      </c>
      <c r="N28" s="143" t="s">
        <v>646</v>
      </c>
      <c r="O28" s="143" t="s">
        <v>1167</v>
      </c>
      <c r="P28" s="145">
        <v>0</v>
      </c>
      <c r="Q28" s="146" t="str">
        <f>VLOOKUP(D28,[1]附件3!E:O,11,0)</f>
        <v>经营类</v>
      </c>
      <c r="R28" s="147">
        <f t="shared" si="2"/>
        <v>0</v>
      </c>
      <c r="S28" s="147">
        <f t="shared" si="3"/>
        <v>0</v>
      </c>
    </row>
    <row r="29" s="101" customFormat="1" ht="20.1" customHeight="1" spans="1:19">
      <c r="A29" s="139" t="str">
        <f>VLOOKUP(D29,[1]附件3!E:AG,29,0)</f>
        <v>540423201516009</v>
      </c>
      <c r="B29" s="139" t="s">
        <v>20</v>
      </c>
      <c r="C29" s="140">
        <f>VLOOKUP(D29,[1]附件3!E:AF,28,0)</f>
        <v>2015</v>
      </c>
      <c r="D29" s="139" t="s">
        <v>115</v>
      </c>
      <c r="E29" s="141">
        <f>VLOOKUP(D29,[1]附件3!E:N,8,0)</f>
        <v>285</v>
      </c>
      <c r="F29" s="142" t="e">
        <f>SUMIFS('[1]附件5-2'!I:I,'[1]附件5-2'!V:V,D29)</f>
        <v>#VALUE!</v>
      </c>
      <c r="G29" s="141">
        <f t="shared" si="0"/>
        <v>285</v>
      </c>
      <c r="H29" s="141" t="e">
        <f>IF(Q29="到户类",IF(S29&gt;=120,0,G29-G29*(1-'[1]附件5-2'!$Y$1)/120*S29),IF(Q29="到户类",G29,SUMIFS('[1]附件5-2'!L:L,'[1]附件5-2'!V:V,D29)/10000))</f>
        <v>#VALUE!</v>
      </c>
      <c r="I29" s="143" t="s">
        <v>1114</v>
      </c>
      <c r="J29" s="143" t="s">
        <v>797</v>
      </c>
      <c r="K29" s="143" t="s">
        <v>1139</v>
      </c>
      <c r="L29" s="144" t="s">
        <v>744</v>
      </c>
      <c r="M29" s="143" t="str">
        <f t="shared" si="1"/>
        <v>玛迪村股份经济合作社</v>
      </c>
      <c r="N29" s="143" t="s">
        <v>1128</v>
      </c>
      <c r="O29" s="143" t="s">
        <v>1140</v>
      </c>
      <c r="P29" s="145">
        <v>0</v>
      </c>
      <c r="Q29" s="146" t="str">
        <f>VLOOKUP(D29,[1]附件3!E:O,11,0)</f>
        <v>经营类</v>
      </c>
      <c r="R29" s="147">
        <f t="shared" si="2"/>
        <v>0</v>
      </c>
      <c r="S29" s="147">
        <f t="shared" si="3"/>
        <v>0</v>
      </c>
    </row>
    <row r="30" s="101" customFormat="1" ht="20.1" customHeight="1" spans="1:19">
      <c r="A30" s="139" t="str">
        <f>VLOOKUP(D30,[1]附件3!E:AG,29,0)</f>
        <v>540423201517012</v>
      </c>
      <c r="B30" s="139" t="s">
        <v>20</v>
      </c>
      <c r="C30" s="140">
        <f>VLOOKUP(D30,[1]附件3!E:AF,28,0)</f>
        <v>2015</v>
      </c>
      <c r="D30" s="139" t="s">
        <v>108</v>
      </c>
      <c r="E30" s="141">
        <f>VLOOKUP(D30,[1]附件3!E:N,8,0)</f>
        <v>202.828607</v>
      </c>
      <c r="F30" s="142" t="e">
        <f>SUMIFS('[1]附件5-2'!I:I,'[1]附件5-2'!V:V,D30)</f>
        <v>#VALUE!</v>
      </c>
      <c r="G30" s="141">
        <f t="shared" si="0"/>
        <v>202.828607</v>
      </c>
      <c r="H30" s="141" t="e">
        <f>IF(Q30="到户类",IF(S30&gt;=120,0,G30-G30*(1-'[1]附件5-2'!$Y$1)/120*S30),IF(Q30="到户类",G30,SUMIFS('[1]附件5-2'!L:L,'[1]附件5-2'!V:V,D30)/10000))</f>
        <v>#VALUE!</v>
      </c>
      <c r="I30" s="143" t="s">
        <v>1114</v>
      </c>
      <c r="J30" s="143" t="s">
        <v>797</v>
      </c>
      <c r="K30" s="143" t="s">
        <v>1127</v>
      </c>
      <c r="L30" s="144" t="s">
        <v>748</v>
      </c>
      <c r="M30" s="143" t="str">
        <f t="shared" si="1"/>
        <v>亚让村股份经济合作社</v>
      </c>
      <c r="N30" s="143" t="s">
        <v>1128</v>
      </c>
      <c r="O30" s="143" t="s">
        <v>1129</v>
      </c>
      <c r="P30" s="145">
        <v>0</v>
      </c>
      <c r="Q30" s="146" t="str">
        <f>VLOOKUP(D30,[1]附件3!E:O,11,0)</f>
        <v>经营类</v>
      </c>
      <c r="R30" s="147">
        <f t="shared" si="2"/>
        <v>0</v>
      </c>
      <c r="S30" s="147">
        <f t="shared" si="3"/>
        <v>0</v>
      </c>
    </row>
    <row r="31" s="101" customFormat="1" ht="20.1" customHeight="1" spans="1:19">
      <c r="A31" s="139" t="str">
        <f>VLOOKUP(D31,[1]附件3!E:AG,29,0)</f>
        <v>540423201519010</v>
      </c>
      <c r="B31" s="139" t="s">
        <v>20</v>
      </c>
      <c r="C31" s="140">
        <f>VLOOKUP(D31,[1]附件3!E:AF,28,0)</f>
        <v>2015</v>
      </c>
      <c r="D31" s="139" t="s">
        <v>116</v>
      </c>
      <c r="E31" s="141">
        <f>VLOOKUP(D31,[1]附件3!E:N,8,0)</f>
        <v>30</v>
      </c>
      <c r="F31" s="142" t="e">
        <f>SUMIFS('[1]附件5-2'!I:I,'[1]附件5-2'!V:V,D31)</f>
        <v>#VALUE!</v>
      </c>
      <c r="G31" s="141">
        <f t="shared" ref="G31:G68" si="4">E31</f>
        <v>30</v>
      </c>
      <c r="H31" s="141" t="e">
        <f>IF(Q31="到户类",IF(S31&gt;=120,0,G31-G31*(1-'[1]附件5-2'!$Y$1)/120*S31),IF(Q31="到户类",G31,SUMIFS('[1]附件5-2'!L:L,'[1]附件5-2'!V:V,D31)/10000))</f>
        <v>#VALUE!</v>
      </c>
      <c r="I31" s="143" t="s">
        <v>1114</v>
      </c>
      <c r="J31" s="143" t="s">
        <v>797</v>
      </c>
      <c r="K31" s="143" t="s">
        <v>1168</v>
      </c>
      <c r="L31" s="144">
        <v>0</v>
      </c>
      <c r="M31" s="143" t="str">
        <f t="shared" ref="M31:M94" si="5">K31</f>
        <v>肯肯村股份经济合作社</v>
      </c>
      <c r="N31" s="143" t="s">
        <v>1131</v>
      </c>
      <c r="O31" s="143" t="s">
        <v>1169</v>
      </c>
      <c r="P31" s="145">
        <v>0</v>
      </c>
      <c r="Q31" s="146" t="str">
        <f>VLOOKUP(D31,[1]附件3!E:O,11,0)</f>
        <v>经营类</v>
      </c>
      <c r="R31" s="147">
        <f t="shared" ref="R31:R68" si="6">IF(Q31="到户类",C31&amp;$Q$4,0)</f>
        <v>0</v>
      </c>
      <c r="S31" s="147">
        <f t="shared" ref="S31:S68" si="7">IF(Q31="到户类",DATEDIF(DATEVALUE(SUBSTITUTE(R31,".","-")),DATEVALUE(SUBSTITUTE($Q$3,".","-")),"m"),0)</f>
        <v>0</v>
      </c>
    </row>
    <row r="32" s="101" customFormat="1" ht="20.1" customHeight="1" spans="1:19">
      <c r="A32" s="139" t="str">
        <f>VLOOKUP(D32,[1]附件3!E:AG,29,0)</f>
        <v>540423201618002</v>
      </c>
      <c r="B32" s="139" t="s">
        <v>20</v>
      </c>
      <c r="C32" s="140">
        <f>VLOOKUP(D32,[1]附件3!E:AF,28,0)</f>
        <v>2016</v>
      </c>
      <c r="D32" s="139" t="s">
        <v>131</v>
      </c>
      <c r="E32" s="141">
        <f>VLOOKUP(D32,[1]附件3!E:N,8,0)</f>
        <v>50.69</v>
      </c>
      <c r="F32" s="142" t="e">
        <f>SUMIFS('[1]附件5-2'!I:I,'[1]附件5-2'!V:V,D32)</f>
        <v>#VALUE!</v>
      </c>
      <c r="G32" s="141">
        <f t="shared" si="4"/>
        <v>50.69</v>
      </c>
      <c r="H32" s="141" t="e">
        <f>IF(Q32="到户类",IF(S32&gt;=120,0,G32-G32*(1-'[1]附件5-2'!$Y$1)/120*S32),IF(Q32="到户类",G32,SUMIFS('[1]附件5-2'!L:L,'[1]附件5-2'!V:V,D32)/10000))</f>
        <v>#VALUE!</v>
      </c>
      <c r="I32" s="143" t="s">
        <v>1114</v>
      </c>
      <c r="J32" s="143" t="s">
        <v>797</v>
      </c>
      <c r="K32" s="143" t="s">
        <v>1144</v>
      </c>
      <c r="L32" s="144">
        <v>0</v>
      </c>
      <c r="M32" s="143" t="str">
        <f t="shared" si="5"/>
        <v>墨脱村股份经济合作社</v>
      </c>
      <c r="N32" s="143" t="s">
        <v>1128</v>
      </c>
      <c r="O32" s="143" t="s">
        <v>1145</v>
      </c>
      <c r="P32" s="145">
        <v>0</v>
      </c>
      <c r="Q32" s="146" t="str">
        <f>VLOOKUP(D32,[1]附件3!E:O,11,0)</f>
        <v>经营类</v>
      </c>
      <c r="R32" s="147">
        <f t="shared" si="6"/>
        <v>0</v>
      </c>
      <c r="S32" s="147">
        <f t="shared" si="7"/>
        <v>0</v>
      </c>
    </row>
    <row r="33" s="101" customFormat="1" ht="20.1" customHeight="1" spans="1:19">
      <c r="A33" s="139" t="str">
        <f>VLOOKUP(D33,[1]附件3!E:AG,29,0)</f>
        <v>540423201718003</v>
      </c>
      <c r="B33" s="139" t="s">
        <v>20</v>
      </c>
      <c r="C33" s="140">
        <f>VLOOKUP(D33,[1]附件3!E:AF,28,0)</f>
        <v>2017</v>
      </c>
      <c r="D33" s="139" t="s">
        <v>169</v>
      </c>
      <c r="E33" s="141">
        <f>VLOOKUP(D33,[1]附件3!E:N,8,0)</f>
        <v>153.634796</v>
      </c>
      <c r="F33" s="142" t="e">
        <f>SUMIFS('[1]附件5-2'!I:I,'[1]附件5-2'!V:V,D33)</f>
        <v>#VALUE!</v>
      </c>
      <c r="G33" s="141">
        <f t="shared" si="4"/>
        <v>153.634796</v>
      </c>
      <c r="H33" s="141" t="e">
        <f>IF(Q33="到户类",IF(S33&gt;=120,0,G33-G33*(1-'[1]附件5-2'!$Y$1)/120*S33),IF(Q33="到户类",G33,SUMIFS('[1]附件5-2'!L:L,'[1]附件5-2'!V:V,D33)/10000))</f>
        <v>#VALUE!</v>
      </c>
      <c r="I33" s="143" t="s">
        <v>1114</v>
      </c>
      <c r="J33" s="143" t="s">
        <v>797</v>
      </c>
      <c r="K33" s="143" t="s">
        <v>1121</v>
      </c>
      <c r="L33" s="144" t="s">
        <v>755</v>
      </c>
      <c r="M33" s="143" t="str">
        <f t="shared" si="5"/>
        <v>德兴村股份经济合作社</v>
      </c>
      <c r="N33" s="143" t="s">
        <v>1122</v>
      </c>
      <c r="O33" s="143" t="s">
        <v>1123</v>
      </c>
      <c r="P33" s="145">
        <v>0</v>
      </c>
      <c r="Q33" s="146" t="str">
        <f>VLOOKUP(D33,[1]附件3!E:O,11,0)</f>
        <v>经营类</v>
      </c>
      <c r="R33" s="147">
        <f t="shared" si="6"/>
        <v>0</v>
      </c>
      <c r="S33" s="147">
        <f t="shared" si="7"/>
        <v>0</v>
      </c>
    </row>
    <row r="34" s="101" customFormat="1" ht="20.1" customHeight="1" spans="1:19">
      <c r="A34" s="139" t="str">
        <f>VLOOKUP(D34,[1]附件3!E:AG,29,0)</f>
        <v>540423201617015</v>
      </c>
      <c r="B34" s="139" t="s">
        <v>20</v>
      </c>
      <c r="C34" s="140">
        <f>VLOOKUP(D34,[1]附件3!E:AF,28,0)</f>
        <v>2016</v>
      </c>
      <c r="D34" s="139" t="s">
        <v>125</v>
      </c>
      <c r="E34" s="141">
        <f>VLOOKUP(D34,[1]附件3!E:N,8,0)</f>
        <v>143.66</v>
      </c>
      <c r="F34" s="142" t="e">
        <f>SUMIFS('[1]附件5-2'!I:I,'[1]附件5-2'!V:V,D34)</f>
        <v>#VALUE!</v>
      </c>
      <c r="G34" s="141">
        <f t="shared" si="4"/>
        <v>143.66</v>
      </c>
      <c r="H34" s="141" t="e">
        <f>IF(Q34="到户类",IF(S34&gt;=120,0,G34-G34*(1-'[1]附件5-2'!$Y$1)/120*S34),IF(Q34="到户类",G34,SUMIFS('[1]附件5-2'!L:L,'[1]附件5-2'!V:V,D34)/10000))</f>
        <v>#VALUE!</v>
      </c>
      <c r="I34" s="143" t="s">
        <v>1114</v>
      </c>
      <c r="J34" s="143" t="s">
        <v>797</v>
      </c>
      <c r="K34" s="143" t="s">
        <v>1170</v>
      </c>
      <c r="L34" s="144">
        <v>0</v>
      </c>
      <c r="M34" s="143" t="str">
        <f t="shared" si="5"/>
        <v>甘登村股份经济合作社</v>
      </c>
      <c r="N34" s="143" t="s">
        <v>1161</v>
      </c>
      <c r="O34" s="143" t="s">
        <v>1171</v>
      </c>
      <c r="P34" s="145">
        <v>0</v>
      </c>
      <c r="Q34" s="146" t="str">
        <f>VLOOKUP(D34,[1]附件3!E:O,11,0)</f>
        <v>经营类</v>
      </c>
      <c r="R34" s="147">
        <f t="shared" si="6"/>
        <v>0</v>
      </c>
      <c r="S34" s="147">
        <f t="shared" si="7"/>
        <v>0</v>
      </c>
    </row>
    <row r="35" s="101" customFormat="1" ht="20.1" customHeight="1" spans="1:19">
      <c r="A35" s="139" t="str">
        <f>VLOOKUP(D35,[1]附件3!E:AG,29,0)</f>
        <v>540423201618004</v>
      </c>
      <c r="B35" s="139" t="s">
        <v>20</v>
      </c>
      <c r="C35" s="140">
        <f>VLOOKUP(D35,[1]附件3!E:AF,28,0)</f>
        <v>2016</v>
      </c>
      <c r="D35" s="139" t="s">
        <v>132</v>
      </c>
      <c r="E35" s="141">
        <f>VLOOKUP(D35,[1]附件3!E:N,8,0)</f>
        <v>105.375438</v>
      </c>
      <c r="F35" s="142" t="e">
        <f>SUMIFS('[1]附件5-2'!I:I,'[1]附件5-2'!V:V,D35)</f>
        <v>#VALUE!</v>
      </c>
      <c r="G35" s="141">
        <f t="shared" si="4"/>
        <v>105.375438</v>
      </c>
      <c r="H35" s="141" t="e">
        <f>IF(Q35="到户类",IF(S35&gt;=120,0,G35-G35*(1-'[1]附件5-2'!$Y$1)/120*S35),IF(Q35="到户类",G35,SUMIFS('[1]附件5-2'!L:L,'[1]附件5-2'!V:V,D35)/10000))</f>
        <v>#VALUE!</v>
      </c>
      <c r="I35" s="143" t="s">
        <v>1114</v>
      </c>
      <c r="J35" s="143" t="s">
        <v>797</v>
      </c>
      <c r="K35" s="143" t="s">
        <v>1121</v>
      </c>
      <c r="L35" s="144" t="s">
        <v>761</v>
      </c>
      <c r="M35" s="143" t="str">
        <f t="shared" si="5"/>
        <v>德兴村股份经济合作社</v>
      </c>
      <c r="N35" s="143" t="s">
        <v>1122</v>
      </c>
      <c r="O35" s="143" t="s">
        <v>1123</v>
      </c>
      <c r="P35" s="145">
        <v>0</v>
      </c>
      <c r="Q35" s="146" t="str">
        <f>VLOOKUP(D35,[1]附件3!E:O,11,0)</f>
        <v>经营类</v>
      </c>
      <c r="R35" s="147">
        <f t="shared" si="6"/>
        <v>0</v>
      </c>
      <c r="S35" s="147">
        <f t="shared" si="7"/>
        <v>0</v>
      </c>
    </row>
    <row r="36" s="101" customFormat="1" ht="20.1" customHeight="1" spans="1:19">
      <c r="A36" s="139" t="str">
        <f>VLOOKUP(D36,[1]附件3!E:AG,29,0)</f>
        <v>540423201619011</v>
      </c>
      <c r="B36" s="139" t="s">
        <v>20</v>
      </c>
      <c r="C36" s="140">
        <f>VLOOKUP(D36,[1]附件3!E:AF,28,0)</f>
        <v>2016</v>
      </c>
      <c r="D36" s="139" t="s">
        <v>133</v>
      </c>
      <c r="E36" s="141">
        <f>VLOOKUP(D36,[1]附件3!E:N,8,0)</f>
        <v>105.39</v>
      </c>
      <c r="F36" s="142" t="e">
        <f>SUMIFS('[1]附件5-2'!I:I,'[1]附件5-2'!V:V,D36)</f>
        <v>#VALUE!</v>
      </c>
      <c r="G36" s="141">
        <f t="shared" si="4"/>
        <v>105.39</v>
      </c>
      <c r="H36" s="141" t="e">
        <f>IF(Q36="到户类",IF(S36&gt;=120,0,G36-G36*(1-'[1]附件5-2'!$Y$1)/120*S36),IF(Q36="到户类",G36,SUMIFS('[1]附件5-2'!L:L,'[1]附件5-2'!V:V,D36)/10000))</f>
        <v>#VALUE!</v>
      </c>
      <c r="I36" s="143" t="s">
        <v>1114</v>
      </c>
      <c r="J36" s="143" t="s">
        <v>797</v>
      </c>
      <c r="K36" s="143" t="s">
        <v>1118</v>
      </c>
      <c r="L36" s="144">
        <v>0</v>
      </c>
      <c r="M36" s="143" t="str">
        <f t="shared" si="5"/>
        <v>加热萨村股份经济合作社</v>
      </c>
      <c r="N36" s="143" t="s">
        <v>1119</v>
      </c>
      <c r="O36" s="148" t="s">
        <v>1120</v>
      </c>
      <c r="P36" s="145">
        <v>0</v>
      </c>
      <c r="Q36" s="146" t="str">
        <f>VLOOKUP(D36,[1]附件3!E:O,11,0)</f>
        <v>经营类</v>
      </c>
      <c r="R36" s="147">
        <f t="shared" si="6"/>
        <v>0</v>
      </c>
      <c r="S36" s="147">
        <f t="shared" si="7"/>
        <v>0</v>
      </c>
    </row>
    <row r="37" s="101" customFormat="1" ht="20.1" customHeight="1" spans="1:19">
      <c r="A37" s="139" t="str">
        <f>VLOOKUP(D37,[1]附件3!E:AG,29,0)</f>
        <v>540423201616010</v>
      </c>
      <c r="B37" s="139" t="s">
        <v>20</v>
      </c>
      <c r="C37" s="140">
        <f>VLOOKUP(D37,[1]附件3!E:AF,28,0)</f>
        <v>2016</v>
      </c>
      <c r="D37" s="139" t="s">
        <v>124</v>
      </c>
      <c r="E37" s="141">
        <f>VLOOKUP(D37,[1]附件3!E:N,8,0)</f>
        <v>142.94</v>
      </c>
      <c r="F37" s="142" t="e">
        <f>SUMIFS('[1]附件5-2'!I:I,'[1]附件5-2'!V:V,D37)</f>
        <v>#VALUE!</v>
      </c>
      <c r="G37" s="141">
        <f t="shared" si="4"/>
        <v>142.94</v>
      </c>
      <c r="H37" s="141" t="e">
        <f>IF(Q37="到户类",IF(S37&gt;=120,0,G37-G37*(1-'[1]附件5-2'!$Y$1)/120*S37),IF(Q37="到户类",G37,SUMIFS('[1]附件5-2'!L:L,'[1]附件5-2'!V:V,D37)/10000))</f>
        <v>#VALUE!</v>
      </c>
      <c r="I37" s="143" t="s">
        <v>1114</v>
      </c>
      <c r="J37" s="143" t="s">
        <v>797</v>
      </c>
      <c r="K37" s="143" t="s">
        <v>1121</v>
      </c>
      <c r="L37" s="144" t="s">
        <v>766</v>
      </c>
      <c r="M37" s="143" t="str">
        <f t="shared" si="5"/>
        <v>德兴村股份经济合作社</v>
      </c>
      <c r="N37" s="143" t="s">
        <v>1122</v>
      </c>
      <c r="O37" s="143" t="s">
        <v>1123</v>
      </c>
      <c r="P37" s="145">
        <v>0</v>
      </c>
      <c r="Q37" s="146" t="str">
        <f>VLOOKUP(D37,[1]附件3!E:O,11,0)</f>
        <v>经营类</v>
      </c>
      <c r="R37" s="147">
        <f t="shared" si="6"/>
        <v>0</v>
      </c>
      <c r="S37" s="147">
        <f t="shared" si="7"/>
        <v>0</v>
      </c>
    </row>
    <row r="38" s="101" customFormat="1" ht="20.1" customHeight="1" spans="1:19">
      <c r="A38" s="139" t="str">
        <f>VLOOKUP(D38,[1]附件3!E:AG,29,0)</f>
        <v>540423201616011</v>
      </c>
      <c r="B38" s="139" t="s">
        <v>20</v>
      </c>
      <c r="C38" s="140">
        <f>VLOOKUP(D38,[1]附件3!E:AF,28,0)</f>
        <v>2016</v>
      </c>
      <c r="D38" s="139" t="s">
        <v>130</v>
      </c>
      <c r="E38" s="141">
        <f>VLOOKUP(D38,[1]附件3!E:N,8,0)</f>
        <v>23.82</v>
      </c>
      <c r="F38" s="142" t="e">
        <f>SUMIFS('[1]附件5-2'!I:I,'[1]附件5-2'!V:V,D38)</f>
        <v>#VALUE!</v>
      </c>
      <c r="G38" s="141">
        <f t="shared" si="4"/>
        <v>23.82</v>
      </c>
      <c r="H38" s="141" t="e">
        <f>IF(Q38="到户类",IF(S38&gt;=120,0,G38-G38*(1-'[1]附件5-2'!$Y$1)/120*S38),IF(Q38="到户类",G38,SUMIFS('[1]附件5-2'!L:L,'[1]附件5-2'!V:V,D38)/10000))</f>
        <v>#VALUE!</v>
      </c>
      <c r="I38" s="143" t="s">
        <v>1114</v>
      </c>
      <c r="J38" s="143" t="s">
        <v>797</v>
      </c>
      <c r="K38" s="143" t="s">
        <v>1118</v>
      </c>
      <c r="L38" s="144">
        <v>0</v>
      </c>
      <c r="M38" s="143" t="str">
        <f t="shared" si="5"/>
        <v>加热萨村股份经济合作社</v>
      </c>
      <c r="N38" s="143" t="s">
        <v>1119</v>
      </c>
      <c r="O38" s="148" t="s">
        <v>1120</v>
      </c>
      <c r="P38" s="145">
        <v>0</v>
      </c>
      <c r="Q38" s="146" t="str">
        <f>VLOOKUP(D38,[1]附件3!E:O,11,0)</f>
        <v>经营类</v>
      </c>
      <c r="R38" s="147">
        <f t="shared" si="6"/>
        <v>0</v>
      </c>
      <c r="S38" s="147">
        <f t="shared" si="7"/>
        <v>0</v>
      </c>
    </row>
    <row r="39" s="101" customFormat="1" ht="20.1" customHeight="1" spans="1:19">
      <c r="A39" s="139" t="str">
        <f>VLOOKUP(D39,[1]附件3!E:AG,29,0)</f>
        <v>540423201712003</v>
      </c>
      <c r="B39" s="139" t="s">
        <v>20</v>
      </c>
      <c r="C39" s="140">
        <f>VLOOKUP(D39,[1]附件3!E:AF,28,0)</f>
        <v>2017</v>
      </c>
      <c r="D39" s="139" t="s">
        <v>170</v>
      </c>
      <c r="E39" s="141">
        <f>VLOOKUP(D39,[1]附件3!E:N,8,0)</f>
        <v>123.958963</v>
      </c>
      <c r="F39" s="142" t="e">
        <f>SUMIFS('[1]附件5-2'!I:I,'[1]附件5-2'!V:V,D39)</f>
        <v>#VALUE!</v>
      </c>
      <c r="G39" s="141">
        <f t="shared" si="4"/>
        <v>123.958963</v>
      </c>
      <c r="H39" s="141" t="e">
        <f>IF(Q39="到户类",IF(S39&gt;=120,0,G39-G39*(1-'[1]附件5-2'!$Y$1)/120*S39),IF(Q39="到户类",G39,SUMIFS('[1]附件5-2'!L:L,'[1]附件5-2'!V:V,D39)/10000))</f>
        <v>#VALUE!</v>
      </c>
      <c r="I39" s="143" t="s">
        <v>1114</v>
      </c>
      <c r="J39" s="143" t="s">
        <v>797</v>
      </c>
      <c r="K39" s="143" t="s">
        <v>1172</v>
      </c>
      <c r="L39" s="144">
        <v>0</v>
      </c>
      <c r="M39" s="143" t="str">
        <f t="shared" si="5"/>
        <v>亚东村股份经济合作社</v>
      </c>
      <c r="N39" s="143" t="s">
        <v>1128</v>
      </c>
      <c r="O39" s="143" t="s">
        <v>1173</v>
      </c>
      <c r="P39" s="145">
        <v>0</v>
      </c>
      <c r="Q39" s="146" t="str">
        <f>VLOOKUP(D39,[1]附件3!E:O,11,0)</f>
        <v>经营类</v>
      </c>
      <c r="R39" s="147">
        <f t="shared" si="6"/>
        <v>0</v>
      </c>
      <c r="S39" s="147">
        <f t="shared" si="7"/>
        <v>0</v>
      </c>
    </row>
    <row r="40" s="101" customFormat="1" ht="20.1" customHeight="1" spans="1:19">
      <c r="A40" s="139" t="str">
        <f>VLOOKUP(D40,[1]附件3!E:AG,29,0)</f>
        <v>540423201607011</v>
      </c>
      <c r="B40" s="139" t="s">
        <v>20</v>
      </c>
      <c r="C40" s="140">
        <f>VLOOKUP(D40,[1]附件3!E:AF,28,0)</f>
        <v>2016</v>
      </c>
      <c r="D40" s="139" t="s">
        <v>136</v>
      </c>
      <c r="E40" s="141">
        <f>VLOOKUP(D40,[1]附件3!E:N,8,0)</f>
        <v>136</v>
      </c>
      <c r="F40" s="142" t="e">
        <f>SUMIFS('[1]附件5-2'!I:I,'[1]附件5-2'!V:V,D40)</f>
        <v>#VALUE!</v>
      </c>
      <c r="G40" s="141">
        <f t="shared" si="4"/>
        <v>136</v>
      </c>
      <c r="H40" s="141" t="e">
        <f>IF(Q40="到户类",IF(S40&gt;=120,0,G40-G40*(1-'[1]附件5-2'!$Y$1)/120*S40),IF(Q40="到户类",G40,SUMIFS('[1]附件5-2'!L:L,'[1]附件5-2'!V:V,D40)/10000))</f>
        <v>#VALUE!</v>
      </c>
      <c r="I40" s="143" t="s">
        <v>1114</v>
      </c>
      <c r="J40" s="143" t="s">
        <v>797</v>
      </c>
      <c r="K40" s="143" t="s">
        <v>1144</v>
      </c>
      <c r="L40" s="144">
        <v>0</v>
      </c>
      <c r="M40" s="143" t="str">
        <f t="shared" si="5"/>
        <v>墨脱村股份经济合作社</v>
      </c>
      <c r="N40" s="143" t="s">
        <v>1128</v>
      </c>
      <c r="O40" s="143" t="s">
        <v>1145</v>
      </c>
      <c r="P40" s="145">
        <v>0</v>
      </c>
      <c r="Q40" s="146" t="str">
        <f>VLOOKUP(D40,[1]附件3!E:O,11,0)</f>
        <v>经营类</v>
      </c>
      <c r="R40" s="147">
        <f t="shared" si="6"/>
        <v>0</v>
      </c>
      <c r="S40" s="147">
        <f t="shared" si="7"/>
        <v>0</v>
      </c>
    </row>
    <row r="41" s="101" customFormat="1" ht="20.1" customHeight="1" spans="1:19">
      <c r="A41" s="139" t="str">
        <f>VLOOKUP(D41,[1]附件3!E:AG,29,0)</f>
        <v>540423201719015</v>
      </c>
      <c r="B41" s="139" t="s">
        <v>20</v>
      </c>
      <c r="C41" s="140">
        <f>VLOOKUP(D41,[1]附件3!E:AF,28,0)</f>
        <v>2017</v>
      </c>
      <c r="D41" s="139" t="s">
        <v>167</v>
      </c>
      <c r="E41" s="141">
        <f>VLOOKUP(D41,[1]附件3!E:N,8,0)</f>
        <v>192.251639</v>
      </c>
      <c r="F41" s="142" t="e">
        <f>SUMIFS('[1]附件5-2'!I:I,'[1]附件5-2'!V:V,D41)</f>
        <v>#VALUE!</v>
      </c>
      <c r="G41" s="141">
        <f t="shared" si="4"/>
        <v>192.251639</v>
      </c>
      <c r="H41" s="141" t="e">
        <f>IF(Q41="到户类",IF(S41&gt;=120,0,G41-G41*(1-'[1]附件5-2'!$Y$1)/120*S41),IF(Q41="到户类",G41,SUMIFS('[1]附件5-2'!L:L,'[1]附件5-2'!V:V,D41)/10000))</f>
        <v>#VALUE!</v>
      </c>
      <c r="I41" s="143" t="s">
        <v>1114</v>
      </c>
      <c r="J41" s="143" t="s">
        <v>797</v>
      </c>
      <c r="K41" s="143" t="s">
        <v>1174</v>
      </c>
      <c r="L41" s="144">
        <v>0</v>
      </c>
      <c r="M41" s="143" t="str">
        <f t="shared" si="5"/>
        <v>巴登村股份经济合作社</v>
      </c>
      <c r="N41" s="143" t="s">
        <v>1125</v>
      </c>
      <c r="O41" s="143" t="s">
        <v>1175</v>
      </c>
      <c r="P41" s="145">
        <v>0</v>
      </c>
      <c r="Q41" s="146" t="str">
        <f>VLOOKUP(D41,[1]附件3!E:O,11,0)</f>
        <v>经营类</v>
      </c>
      <c r="R41" s="147">
        <f t="shared" si="6"/>
        <v>0</v>
      </c>
      <c r="S41" s="147">
        <f t="shared" si="7"/>
        <v>0</v>
      </c>
    </row>
    <row r="42" s="101" customFormat="1" ht="20.1" customHeight="1" spans="1:19">
      <c r="A42" s="139" t="str">
        <f>VLOOKUP(D42,[1]附件3!E:AG,29,0)</f>
        <v>540423201716015</v>
      </c>
      <c r="B42" s="139" t="s">
        <v>20</v>
      </c>
      <c r="C42" s="140">
        <f>VLOOKUP(D42,[1]附件3!E:AF,28,0)</f>
        <v>2017</v>
      </c>
      <c r="D42" s="139" t="s">
        <v>172</v>
      </c>
      <c r="E42" s="141">
        <f>VLOOKUP(D42,[1]附件3!E:N,8,0)</f>
        <v>55.2788</v>
      </c>
      <c r="F42" s="142" t="e">
        <f>SUMIFS('[1]附件5-2'!I:I,'[1]附件5-2'!V:V,D42)</f>
        <v>#VALUE!</v>
      </c>
      <c r="G42" s="141">
        <f t="shared" si="4"/>
        <v>55.2788</v>
      </c>
      <c r="H42" s="141" t="e">
        <f>IF(Q42="到户类",IF(S42&gt;=120,0,G42-G42*(1-'[1]附件5-2'!$Y$1)/120*S42),IF(Q42="到户类",G42,SUMIFS('[1]附件5-2'!L:L,'[1]附件5-2'!V:V,D42)/10000))</f>
        <v>#VALUE!</v>
      </c>
      <c r="I42" s="143" t="s">
        <v>1114</v>
      </c>
      <c r="J42" s="143" t="s">
        <v>797</v>
      </c>
      <c r="K42" s="143" t="s">
        <v>1141</v>
      </c>
      <c r="L42" s="144">
        <v>0</v>
      </c>
      <c r="M42" s="143" t="str">
        <f t="shared" si="5"/>
        <v>卡布村股份经济合作社</v>
      </c>
      <c r="N42" s="143" t="s">
        <v>1142</v>
      </c>
      <c r="O42" s="143" t="s">
        <v>1143</v>
      </c>
      <c r="P42" s="145">
        <v>0</v>
      </c>
      <c r="Q42" s="146" t="str">
        <f>VLOOKUP(D42,[1]附件3!E:O,11,0)</f>
        <v>经营类</v>
      </c>
      <c r="R42" s="147">
        <f t="shared" si="6"/>
        <v>0</v>
      </c>
      <c r="S42" s="147">
        <f t="shared" si="7"/>
        <v>0</v>
      </c>
    </row>
    <row r="43" s="101" customFormat="1" ht="20.1" customHeight="1" spans="1:19">
      <c r="A43" s="139" t="str">
        <f>VLOOKUP(D43,[1]附件3!E:AG,29,0)</f>
        <v>540423201715001</v>
      </c>
      <c r="B43" s="139" t="s">
        <v>20</v>
      </c>
      <c r="C43" s="140">
        <f>VLOOKUP(D43,[1]附件3!E:AF,28,0)</f>
        <v>2017</v>
      </c>
      <c r="D43" s="139" t="s">
        <v>201</v>
      </c>
      <c r="E43" s="141">
        <f>VLOOKUP(D43,[1]附件3!E:N,8,0)</f>
        <v>26.91</v>
      </c>
      <c r="F43" s="142" t="e">
        <f>SUMIFS('[1]附件5-2'!I:I,'[1]附件5-2'!V:V,D43)</f>
        <v>#VALUE!</v>
      </c>
      <c r="G43" s="141">
        <f t="shared" si="4"/>
        <v>26.91</v>
      </c>
      <c r="H43" s="141" t="e">
        <f>IF(Q43="到户类",IF(S43&gt;=120,0,G43-G43*(1-'[1]附件5-2'!$Y$1)/120*S43),IF(Q43="到户类",G43,SUMIFS('[1]附件5-2'!L:L,'[1]附件5-2'!V:V,D43)/10000))</f>
        <v>#VALUE!</v>
      </c>
      <c r="I43" s="143" t="s">
        <v>1114</v>
      </c>
      <c r="J43" s="143" t="s">
        <v>797</v>
      </c>
      <c r="K43" s="143" t="s">
        <v>1176</v>
      </c>
      <c r="L43" s="144" t="s">
        <v>782</v>
      </c>
      <c r="M43" s="143" t="str">
        <f t="shared" si="5"/>
        <v>达木村股份经济合作社</v>
      </c>
      <c r="N43" s="143" t="s">
        <v>1161</v>
      </c>
      <c r="O43" s="143" t="s">
        <v>1177</v>
      </c>
      <c r="P43" s="145">
        <v>0</v>
      </c>
      <c r="Q43" s="146" t="str">
        <f>VLOOKUP(D43,[1]附件3!E:O,11,0)</f>
        <v>经营类</v>
      </c>
      <c r="R43" s="147">
        <f t="shared" si="6"/>
        <v>0</v>
      </c>
      <c r="S43" s="147">
        <f t="shared" si="7"/>
        <v>0</v>
      </c>
    </row>
    <row r="44" s="101" customFormat="1" ht="20.1" customHeight="1" spans="1:19">
      <c r="A44" s="139" t="str">
        <f>VLOOKUP(D44,[1]附件3!E:AG,29,0)</f>
        <v>540423201712006</v>
      </c>
      <c r="B44" s="139" t="s">
        <v>20</v>
      </c>
      <c r="C44" s="140">
        <f>VLOOKUP(D44,[1]附件3!E:AF,28,0)</f>
        <v>2017</v>
      </c>
      <c r="D44" s="139" t="s">
        <v>199</v>
      </c>
      <c r="E44" s="141">
        <f>VLOOKUP(D44,[1]附件3!E:N,8,0)</f>
        <v>455.432641</v>
      </c>
      <c r="F44" s="142" t="e">
        <f>SUMIFS('[1]附件5-2'!I:I,'[1]附件5-2'!V:V,D44)</f>
        <v>#VALUE!</v>
      </c>
      <c r="G44" s="141">
        <f t="shared" si="4"/>
        <v>455.432641</v>
      </c>
      <c r="H44" s="141" t="e">
        <f>IF(Q44="到户类",IF(S44&gt;=120,0,G44-G44*(1-'[1]附件5-2'!$Y$1)/120*S44),IF(Q44="到户类",G44,SUMIFS('[1]附件5-2'!L:L,'[1]附件5-2'!V:V,D44)/10000))</f>
        <v>#VALUE!</v>
      </c>
      <c r="I44" s="143" t="s">
        <v>1114</v>
      </c>
      <c r="J44" s="143" t="s">
        <v>797</v>
      </c>
      <c r="K44" s="143" t="s">
        <v>1139</v>
      </c>
      <c r="L44" s="144" t="s">
        <v>646</v>
      </c>
      <c r="M44" s="143" t="str">
        <f t="shared" si="5"/>
        <v>玛迪村股份经济合作社</v>
      </c>
      <c r="N44" s="143" t="s">
        <v>1128</v>
      </c>
      <c r="O44" s="143" t="s">
        <v>1140</v>
      </c>
      <c r="P44" s="145">
        <v>0</v>
      </c>
      <c r="Q44" s="146" t="str">
        <f>VLOOKUP(D44,[1]附件3!E:O,11,0)</f>
        <v>经营类</v>
      </c>
      <c r="R44" s="147">
        <f t="shared" si="6"/>
        <v>0</v>
      </c>
      <c r="S44" s="147">
        <f t="shared" si="7"/>
        <v>0</v>
      </c>
    </row>
    <row r="45" s="101" customFormat="1" ht="20.1" customHeight="1" spans="1:19">
      <c r="A45" s="139" t="str">
        <f>VLOOKUP(D45,[1]附件3!E:AG,29,0)</f>
        <v>540423201707012</v>
      </c>
      <c r="B45" s="139" t="s">
        <v>20</v>
      </c>
      <c r="C45" s="140">
        <f>VLOOKUP(D45,[1]附件3!E:AF,28,0)</f>
        <v>2017</v>
      </c>
      <c r="D45" s="139" t="s">
        <v>238</v>
      </c>
      <c r="E45" s="141">
        <f>VLOOKUP(D45,[1]附件3!E:N,8,0)</f>
        <v>117.1533</v>
      </c>
      <c r="F45" s="142" t="e">
        <f>SUMIFS('[1]附件5-2'!I:I,'[1]附件5-2'!V:V,D45)</f>
        <v>#VALUE!</v>
      </c>
      <c r="G45" s="141">
        <f t="shared" si="4"/>
        <v>117.1533</v>
      </c>
      <c r="H45" s="141" t="e">
        <f>IF(Q45="到户类",IF(S45&gt;=120,0,G45-G45*(1-'[1]附件5-2'!$Y$1)/120*S45),IF(Q45="到户类",G45,SUMIFS('[1]附件5-2'!L:L,'[1]附件5-2'!V:V,D45)/10000))</f>
        <v>#VALUE!</v>
      </c>
      <c r="I45" s="143" t="s">
        <v>1114</v>
      </c>
      <c r="J45" s="143" t="s">
        <v>797</v>
      </c>
      <c r="K45" s="143" t="s">
        <v>1121</v>
      </c>
      <c r="L45" s="144" t="s">
        <v>792</v>
      </c>
      <c r="M45" s="143" t="str">
        <f t="shared" si="5"/>
        <v>德兴村股份经济合作社</v>
      </c>
      <c r="N45" s="143" t="s">
        <v>1122</v>
      </c>
      <c r="O45" s="143" t="s">
        <v>1123</v>
      </c>
      <c r="P45" s="145">
        <v>0</v>
      </c>
      <c r="Q45" s="146" t="str">
        <f>VLOOKUP(D45,[1]附件3!E:O,11,0)</f>
        <v>经营类</v>
      </c>
      <c r="R45" s="147">
        <f t="shared" si="6"/>
        <v>0</v>
      </c>
      <c r="S45" s="147">
        <f t="shared" si="7"/>
        <v>0</v>
      </c>
    </row>
    <row r="46" s="101" customFormat="1" ht="20.1" customHeight="1" spans="1:19">
      <c r="A46" s="139" t="str">
        <f>VLOOKUP(D46,[1]附件3!E:AG,29,0)</f>
        <v>540423201719019</v>
      </c>
      <c r="B46" s="139" t="s">
        <v>20</v>
      </c>
      <c r="C46" s="140">
        <f>VLOOKUP(D46,[1]附件3!E:AF,28,0)</f>
        <v>2017</v>
      </c>
      <c r="D46" s="139" t="s">
        <v>180</v>
      </c>
      <c r="E46" s="141">
        <f>VLOOKUP(D46,[1]附件3!E:N,8,0)</f>
        <v>20</v>
      </c>
      <c r="F46" s="142" t="e">
        <f>SUMIFS('[1]附件5-2'!I:I,'[1]附件5-2'!V:V,D46)</f>
        <v>#VALUE!</v>
      </c>
      <c r="G46" s="141">
        <f t="shared" si="4"/>
        <v>20</v>
      </c>
      <c r="H46" s="141" t="e">
        <f>IF(Q46="到户类",IF(S46&gt;=120,0,G46-G46*(1-'[1]附件5-2'!$Y$1)/120*S46),IF(Q46="到户类",G46,SUMIFS('[1]附件5-2'!L:L,'[1]附件5-2'!V:V,D46)/10000))</f>
        <v>#VALUE!</v>
      </c>
      <c r="I46" s="143" t="s">
        <v>1114</v>
      </c>
      <c r="J46" s="143" t="s">
        <v>797</v>
      </c>
      <c r="K46" s="143" t="s">
        <v>1144</v>
      </c>
      <c r="L46" s="144" t="s">
        <v>1178</v>
      </c>
      <c r="M46" s="143" t="str">
        <f t="shared" si="5"/>
        <v>墨脱村股份经济合作社</v>
      </c>
      <c r="N46" s="143" t="s">
        <v>1128</v>
      </c>
      <c r="O46" s="143" t="s">
        <v>1145</v>
      </c>
      <c r="P46" s="145">
        <v>0</v>
      </c>
      <c r="Q46" s="146" t="str">
        <f>VLOOKUP(D46,[1]附件3!E:O,11,0)</f>
        <v>经营类</v>
      </c>
      <c r="R46" s="147">
        <f t="shared" si="6"/>
        <v>0</v>
      </c>
      <c r="S46" s="147">
        <f t="shared" si="7"/>
        <v>0</v>
      </c>
    </row>
    <row r="47" s="101" customFormat="1" ht="20.1" customHeight="1" spans="1:19">
      <c r="A47" s="139" t="str">
        <f>VLOOKUP(D47,[1]附件3!E:AG,29,0)</f>
        <v>540423201718006</v>
      </c>
      <c r="B47" s="139" t="s">
        <v>20</v>
      </c>
      <c r="C47" s="140">
        <f>VLOOKUP(D47,[1]附件3!E:AF,28,0)</f>
        <v>2017</v>
      </c>
      <c r="D47" s="139" t="s">
        <v>193</v>
      </c>
      <c r="E47" s="141">
        <f>VLOOKUP(D47,[1]附件3!E:N,8,0)</f>
        <v>1733.68</v>
      </c>
      <c r="F47" s="142" t="e">
        <f>SUMIFS('[1]附件5-2'!I:I,'[1]附件5-2'!V:V,D47)</f>
        <v>#VALUE!</v>
      </c>
      <c r="G47" s="141">
        <f t="shared" si="4"/>
        <v>1733.68</v>
      </c>
      <c r="H47" s="141" t="e">
        <f>IF(Q47="到户类",IF(S47&gt;=120,0,G47-G47*(1-'[1]附件5-2'!$Y$1)/120*S47),IF(Q47="到户类",G47,SUMIFS('[1]附件5-2'!L:L,'[1]附件5-2'!V:V,D47)/10000))</f>
        <v>#VALUE!</v>
      </c>
      <c r="I47" s="143" t="s">
        <v>1166</v>
      </c>
      <c r="J47" s="143" t="s">
        <v>826</v>
      </c>
      <c r="K47" s="143" t="s">
        <v>737</v>
      </c>
      <c r="L47" s="149" t="s">
        <v>802</v>
      </c>
      <c r="M47" s="143" t="str">
        <f t="shared" si="5"/>
        <v>墨脱县城乡振兴产业有限公司</v>
      </c>
      <c r="N47" s="143" t="s">
        <v>646</v>
      </c>
      <c r="O47" s="143" t="s">
        <v>1167</v>
      </c>
      <c r="P47" s="145">
        <v>0</v>
      </c>
      <c r="Q47" s="146" t="str">
        <f>VLOOKUP(D47,[1]附件3!E:O,11,0)</f>
        <v>经营类</v>
      </c>
      <c r="R47" s="147">
        <f t="shared" si="6"/>
        <v>0</v>
      </c>
      <c r="S47" s="147">
        <f t="shared" si="7"/>
        <v>0</v>
      </c>
    </row>
    <row r="48" s="101" customFormat="1" ht="20.1" customHeight="1" spans="1:19">
      <c r="A48" s="139" t="str">
        <f>VLOOKUP(D48,[1]附件3!E:AG,29,0)</f>
        <v>540423201717017</v>
      </c>
      <c r="B48" s="139" t="s">
        <v>20</v>
      </c>
      <c r="C48" s="140">
        <f>VLOOKUP(D48,[1]附件3!E:AF,28,0)</f>
        <v>2017</v>
      </c>
      <c r="D48" s="139" t="s">
        <v>244</v>
      </c>
      <c r="E48" s="141">
        <f>VLOOKUP(D48,[1]附件3!E:N,8,0)</f>
        <v>55.64</v>
      </c>
      <c r="F48" s="142" t="e">
        <f>SUMIFS('[1]附件5-2'!I:I,'[1]附件5-2'!V:V,D48)</f>
        <v>#VALUE!</v>
      </c>
      <c r="G48" s="141">
        <f t="shared" si="4"/>
        <v>55.64</v>
      </c>
      <c r="H48" s="141" t="e">
        <f>IF(Q48="到户类",IF(S48&gt;=120,0,G48-G48*(1-'[1]附件5-2'!$Y$1)/120*S48),IF(Q48="到户类",G48,SUMIFS('[1]附件5-2'!L:L,'[1]附件5-2'!V:V,D48)/10000))</f>
        <v>#VALUE!</v>
      </c>
      <c r="I48" s="143" t="s">
        <v>1114</v>
      </c>
      <c r="J48" s="143" t="s">
        <v>797</v>
      </c>
      <c r="K48" s="143" t="s">
        <v>1179</v>
      </c>
      <c r="L48" s="144" t="s">
        <v>808</v>
      </c>
      <c r="M48" s="143" t="str">
        <f t="shared" si="5"/>
        <v>布龙村股份经济合作社</v>
      </c>
      <c r="N48" s="143" t="s">
        <v>1147</v>
      </c>
      <c r="O48" s="143" t="s">
        <v>1180</v>
      </c>
      <c r="P48" s="145">
        <v>0</v>
      </c>
      <c r="Q48" s="146" t="str">
        <f>VLOOKUP(D48,[1]附件3!E:O,11,0)</f>
        <v>经营类</v>
      </c>
      <c r="R48" s="147">
        <f t="shared" si="6"/>
        <v>0</v>
      </c>
      <c r="S48" s="147">
        <f t="shared" si="7"/>
        <v>0</v>
      </c>
    </row>
    <row r="49" s="101" customFormat="1" ht="20.1" customHeight="1" spans="1:19">
      <c r="A49" s="139" t="str">
        <f>VLOOKUP(D49,[1]附件3!E:AG,29,0)</f>
        <v>540423201718007</v>
      </c>
      <c r="B49" s="139" t="s">
        <v>20</v>
      </c>
      <c r="C49" s="140">
        <f>VLOOKUP(D49,[1]附件3!E:AF,28,0)</f>
        <v>2017</v>
      </c>
      <c r="D49" s="139" t="s">
        <v>204</v>
      </c>
      <c r="E49" s="141">
        <f>VLOOKUP(D49,[1]附件3!E:N,8,0)</f>
        <v>80</v>
      </c>
      <c r="F49" s="142" t="e">
        <f>SUMIFS('[1]附件5-2'!I:I,'[1]附件5-2'!V:V,D49)</f>
        <v>#VALUE!</v>
      </c>
      <c r="G49" s="141">
        <f t="shared" si="4"/>
        <v>80</v>
      </c>
      <c r="H49" s="141" t="e">
        <f>IF(Q49="到户类",IF(S49&gt;=120,0,G49-G49*(1-'[1]附件5-2'!$Y$1)/120*S49),IF(Q49="到户类",G49,SUMIFS('[1]附件5-2'!L:L,'[1]附件5-2'!V:V,D49)/10000))</f>
        <v>#VALUE!</v>
      </c>
      <c r="I49" s="143" t="s">
        <v>1114</v>
      </c>
      <c r="J49" s="143" t="s">
        <v>797</v>
      </c>
      <c r="K49" s="143" t="s">
        <v>1181</v>
      </c>
      <c r="L49" s="144" t="s">
        <v>813</v>
      </c>
      <c r="M49" s="143" t="str">
        <f t="shared" si="5"/>
        <v>占根卡村股份经济合作社</v>
      </c>
      <c r="N49" s="143" t="s">
        <v>1147</v>
      </c>
      <c r="O49" s="143" t="s">
        <v>1182</v>
      </c>
      <c r="P49" s="145">
        <v>0</v>
      </c>
      <c r="Q49" s="146" t="str">
        <f>VLOOKUP(D49,[1]附件3!E:O,11,0)</f>
        <v>经营类</v>
      </c>
      <c r="R49" s="147">
        <f t="shared" si="6"/>
        <v>0</v>
      </c>
      <c r="S49" s="147">
        <f t="shared" si="7"/>
        <v>0</v>
      </c>
    </row>
    <row r="50" s="101" customFormat="1" ht="20.1" customHeight="1" spans="1:19">
      <c r="A50" s="139" t="str">
        <f>VLOOKUP(D50,[1]附件3!E:AG,29,0)</f>
        <v>540423201717018</v>
      </c>
      <c r="B50" s="139" t="s">
        <v>20</v>
      </c>
      <c r="C50" s="140">
        <f>VLOOKUP(D50,[1]附件3!E:AF,28,0)</f>
        <v>2017</v>
      </c>
      <c r="D50" s="139" t="s">
        <v>242</v>
      </c>
      <c r="E50" s="141">
        <f>VLOOKUP(D50,[1]附件3!E:N,8,0)</f>
        <v>69.06</v>
      </c>
      <c r="F50" s="142" t="e">
        <f>SUMIFS('[1]附件5-2'!I:I,'[1]附件5-2'!V:V,D50)</f>
        <v>#VALUE!</v>
      </c>
      <c r="G50" s="141">
        <f t="shared" si="4"/>
        <v>69.06</v>
      </c>
      <c r="H50" s="141" t="e">
        <f>IF(Q50="到户类",IF(S50&gt;=120,0,G50-G50*(1-'[1]附件5-2'!$Y$1)/120*S50),IF(Q50="到户类",G50,SUMIFS('[1]附件5-2'!L:L,'[1]附件5-2'!V:V,D50)/10000))</f>
        <v>#VALUE!</v>
      </c>
      <c r="I50" s="143" t="s">
        <v>1114</v>
      </c>
      <c r="J50" s="143" t="s">
        <v>797</v>
      </c>
      <c r="K50" s="143" t="s">
        <v>1183</v>
      </c>
      <c r="L50" s="144">
        <v>0</v>
      </c>
      <c r="M50" s="143" t="str">
        <f t="shared" si="5"/>
        <v>帮果村股份经济合作社</v>
      </c>
      <c r="N50" s="143" t="s">
        <v>1131</v>
      </c>
      <c r="O50" s="143" t="s">
        <v>1184</v>
      </c>
      <c r="P50" s="145">
        <v>0</v>
      </c>
      <c r="Q50" s="146" t="str">
        <f>VLOOKUP(D50,[1]附件3!E:O,11,0)</f>
        <v>经营类</v>
      </c>
      <c r="R50" s="147">
        <f t="shared" si="6"/>
        <v>0</v>
      </c>
      <c r="S50" s="147">
        <f t="shared" si="7"/>
        <v>0</v>
      </c>
    </row>
    <row r="51" s="101" customFormat="1" ht="20.1" customHeight="1" spans="1:19">
      <c r="A51" s="139" t="str">
        <f>VLOOKUP(D51,[1]附件3!E:AG,29,0)</f>
        <v>540423201711001</v>
      </c>
      <c r="B51" s="139" t="s">
        <v>20</v>
      </c>
      <c r="C51" s="140">
        <f>VLOOKUP(D51,[1]附件3!E:AF,28,0)</f>
        <v>2017</v>
      </c>
      <c r="D51" s="139" t="s">
        <v>166</v>
      </c>
      <c r="E51" s="141">
        <f>VLOOKUP(D51,[1]附件3!E:N,8,0)</f>
        <v>245.839167</v>
      </c>
      <c r="F51" s="142" t="e">
        <f>SUMIFS('[1]附件5-2'!I:I,'[1]附件5-2'!V:V,D51)</f>
        <v>#VALUE!</v>
      </c>
      <c r="G51" s="141">
        <f t="shared" si="4"/>
        <v>245.839167</v>
      </c>
      <c r="H51" s="141" t="e">
        <f>IF(Q51="到户类",IF(S51&gt;=120,0,G51-G51*(1-'[1]附件5-2'!$Y$1)/120*S51),IF(Q51="到户类",G51,SUMIFS('[1]附件5-2'!L:L,'[1]附件5-2'!V:V,D51)/10000))</f>
        <v>#VALUE!</v>
      </c>
      <c r="I51" s="143" t="s">
        <v>1166</v>
      </c>
      <c r="J51" s="143" t="s">
        <v>826</v>
      </c>
      <c r="K51" s="143" t="s">
        <v>737</v>
      </c>
      <c r="L51" s="144">
        <v>0</v>
      </c>
      <c r="M51" s="143" t="str">
        <f t="shared" si="5"/>
        <v>墨脱县城乡振兴产业有限公司</v>
      </c>
      <c r="N51" s="143" t="s">
        <v>646</v>
      </c>
      <c r="O51" s="143" t="s">
        <v>1167</v>
      </c>
      <c r="P51" s="145">
        <v>0</v>
      </c>
      <c r="Q51" s="146" t="str">
        <f>VLOOKUP(D51,[1]附件3!E:O,11,0)</f>
        <v>经营类</v>
      </c>
      <c r="R51" s="147">
        <f t="shared" si="6"/>
        <v>0</v>
      </c>
      <c r="S51" s="147">
        <f t="shared" si="7"/>
        <v>0</v>
      </c>
    </row>
    <row r="52" s="101" customFormat="1" ht="20.1" customHeight="1" spans="1:19">
      <c r="A52" s="139" t="str">
        <f>VLOOKUP(D52,[1]附件3!E:AG,29,0)</f>
        <v>540423201718008</v>
      </c>
      <c r="B52" s="139" t="s">
        <v>20</v>
      </c>
      <c r="C52" s="140">
        <f>VLOOKUP(D52,[1]附件3!E:AF,28,0)</f>
        <v>2017</v>
      </c>
      <c r="D52" s="139" t="s">
        <v>159</v>
      </c>
      <c r="E52" s="141">
        <f>VLOOKUP(D52,[1]附件3!E:N,8,0)</f>
        <v>4806.81472</v>
      </c>
      <c r="F52" s="142" t="e">
        <f>SUMIFS('[1]附件5-2'!I:I,'[1]附件5-2'!V:V,D52)</f>
        <v>#VALUE!</v>
      </c>
      <c r="G52" s="141">
        <f t="shared" si="4"/>
        <v>4806.81472</v>
      </c>
      <c r="H52" s="141" t="e">
        <f>IF(Q52="到户类",IF(S52&gt;=120,0,G52-G52*(1-'[1]附件5-2'!$Y$1)/120*S52),IF(Q52="到户类",G52,SUMIFS('[1]附件5-2'!L:L,'[1]附件5-2'!V:V,D52)/10000))</f>
        <v>#VALUE!</v>
      </c>
      <c r="I52" s="143" t="s">
        <v>1166</v>
      </c>
      <c r="J52" s="143" t="s">
        <v>826</v>
      </c>
      <c r="K52" s="143" t="s">
        <v>737</v>
      </c>
      <c r="L52" s="144" t="s">
        <v>823</v>
      </c>
      <c r="M52" s="143" t="str">
        <f t="shared" si="5"/>
        <v>墨脱县城乡振兴产业有限公司</v>
      </c>
      <c r="N52" s="143" t="s">
        <v>646</v>
      </c>
      <c r="O52" s="143" t="s">
        <v>1167</v>
      </c>
      <c r="P52" s="145">
        <v>0</v>
      </c>
      <c r="Q52" s="146" t="str">
        <f>VLOOKUP(D52,[1]附件3!E:O,11,0)</f>
        <v>经营类</v>
      </c>
      <c r="R52" s="147">
        <f t="shared" si="6"/>
        <v>0</v>
      </c>
      <c r="S52" s="147">
        <f t="shared" si="7"/>
        <v>0</v>
      </c>
    </row>
    <row r="53" s="101" customFormat="1" ht="20.1" customHeight="1" spans="1:19">
      <c r="A53" s="139" t="str">
        <f>VLOOKUP(D53,[1]附件3!E:AG,29,0)</f>
        <v>540423201717019</v>
      </c>
      <c r="B53" s="139" t="s">
        <v>20</v>
      </c>
      <c r="C53" s="140">
        <f>VLOOKUP(D53,[1]附件3!E:AF,28,0)</f>
        <v>2017</v>
      </c>
      <c r="D53" s="139" t="s">
        <v>184</v>
      </c>
      <c r="E53" s="141">
        <f>VLOOKUP(D53,[1]附件3!E:N,8,0)</f>
        <v>187.620794</v>
      </c>
      <c r="F53" s="142" t="e">
        <f>SUMIFS('[1]附件5-2'!I:I,'[1]附件5-2'!V:V,D53)</f>
        <v>#VALUE!</v>
      </c>
      <c r="G53" s="141">
        <f t="shared" si="4"/>
        <v>187.620794</v>
      </c>
      <c r="H53" s="141" t="e">
        <f>IF(Q53="到户类",IF(S53&gt;=120,0,G53-G53*(1-'[1]附件5-2'!$Y$1)/120*S53),IF(Q53="到户类",G53,SUMIFS('[1]附件5-2'!L:L,'[1]附件5-2'!V:V,D53)/10000))</f>
        <v>#VALUE!</v>
      </c>
      <c r="I53" s="143" t="s">
        <v>1114</v>
      </c>
      <c r="J53" s="143" t="s">
        <v>797</v>
      </c>
      <c r="K53" s="143" t="s">
        <v>1135</v>
      </c>
      <c r="L53" s="144" t="s">
        <v>827</v>
      </c>
      <c r="M53" s="143" t="str">
        <f t="shared" si="5"/>
        <v>地东村股份经济合作社</v>
      </c>
      <c r="N53" s="143" t="s">
        <v>1125</v>
      </c>
      <c r="O53" s="143" t="s">
        <v>1136</v>
      </c>
      <c r="P53" s="145">
        <v>0</v>
      </c>
      <c r="Q53" s="146" t="str">
        <f>VLOOKUP(D53,[1]附件3!E:O,11,0)</f>
        <v>经营类</v>
      </c>
      <c r="R53" s="147">
        <f t="shared" si="6"/>
        <v>0</v>
      </c>
      <c r="S53" s="147">
        <f t="shared" si="7"/>
        <v>0</v>
      </c>
    </row>
    <row r="54" s="101" customFormat="1" ht="20.1" customHeight="1" spans="1:19">
      <c r="A54" s="139" t="str">
        <f>VLOOKUP(D54,[1]附件3!E:AG,29,0)</f>
        <v>540423201812008</v>
      </c>
      <c r="B54" s="139" t="s">
        <v>20</v>
      </c>
      <c r="C54" s="140">
        <f>VLOOKUP(D54,[1]附件3!E:AF,28,0)</f>
        <v>2018</v>
      </c>
      <c r="D54" s="139" t="s">
        <v>198</v>
      </c>
      <c r="E54" s="141">
        <f>VLOOKUP(D54,[1]附件3!E:N,8,0)</f>
        <v>558.928683</v>
      </c>
      <c r="F54" s="142" t="e">
        <f>SUMIFS('[1]附件5-2'!I:I,'[1]附件5-2'!V:V,D54)</f>
        <v>#VALUE!</v>
      </c>
      <c r="G54" s="141">
        <f t="shared" si="4"/>
        <v>558.928683</v>
      </c>
      <c r="H54" s="141" t="e">
        <f>IF(Q54="到户类",IF(S54&gt;=120,0,G54-G54*(1-'[1]附件5-2'!$Y$1)/120*S54),IF(Q54="到户类",G54,SUMIFS('[1]附件5-2'!L:L,'[1]附件5-2'!V:V,D54)/10000))</f>
        <v>#VALUE!</v>
      </c>
      <c r="I54" s="143" t="s">
        <v>1114</v>
      </c>
      <c r="J54" s="143" t="s">
        <v>797</v>
      </c>
      <c r="K54" s="143" t="s">
        <v>1127</v>
      </c>
      <c r="L54" s="144" t="s">
        <v>831</v>
      </c>
      <c r="M54" s="143" t="str">
        <f t="shared" si="5"/>
        <v>亚让村股份经济合作社</v>
      </c>
      <c r="N54" s="148" t="s">
        <v>1185</v>
      </c>
      <c r="O54" s="148" t="s">
        <v>1129</v>
      </c>
      <c r="P54" s="145">
        <v>0</v>
      </c>
      <c r="Q54" s="146" t="str">
        <f>VLOOKUP(D54,[1]附件3!E:O,11,0)</f>
        <v>经营类</v>
      </c>
      <c r="R54" s="147">
        <f t="shared" si="6"/>
        <v>0</v>
      </c>
      <c r="S54" s="147">
        <f t="shared" si="7"/>
        <v>0</v>
      </c>
    </row>
    <row r="55" s="101" customFormat="1" ht="20.1" customHeight="1" spans="1:19">
      <c r="A55" s="139" t="str">
        <f>VLOOKUP(D55,[1]附件3!E:AG,29,0)</f>
        <v>540423201818009</v>
      </c>
      <c r="B55" s="139" t="s">
        <v>20</v>
      </c>
      <c r="C55" s="140">
        <f>VLOOKUP(D55,[1]附件3!E:AF,28,0)</f>
        <v>2018</v>
      </c>
      <c r="D55" s="139" t="s">
        <v>161</v>
      </c>
      <c r="E55" s="141">
        <f>VLOOKUP(D55,[1]附件3!E:N,8,0)</f>
        <v>2865.685296</v>
      </c>
      <c r="F55" s="142" t="e">
        <f>SUMIFS('[1]附件5-2'!I:I,'[1]附件5-2'!V:V,D55)</f>
        <v>#VALUE!</v>
      </c>
      <c r="G55" s="141">
        <f t="shared" si="4"/>
        <v>2865.685296</v>
      </c>
      <c r="H55" s="141" t="e">
        <f>IF(Q55="到户类",IF(S55&gt;=120,0,G55-G55*(1-'[1]附件5-2'!$Y$1)/120*S55),IF(Q55="到户类",G55,SUMIFS('[1]附件5-2'!L:L,'[1]附件5-2'!V:V,D55)/10000))</f>
        <v>#VALUE!</v>
      </c>
      <c r="I55" s="143" t="s">
        <v>1166</v>
      </c>
      <c r="J55" s="143" t="s">
        <v>826</v>
      </c>
      <c r="K55" s="143" t="s">
        <v>737</v>
      </c>
      <c r="L55" s="144" t="s">
        <v>718</v>
      </c>
      <c r="M55" s="143" t="str">
        <f t="shared" si="5"/>
        <v>墨脱县城乡振兴产业有限公司</v>
      </c>
      <c r="N55" s="143" t="s">
        <v>646</v>
      </c>
      <c r="O55" s="143" t="s">
        <v>1167</v>
      </c>
      <c r="P55" s="145">
        <v>0</v>
      </c>
      <c r="Q55" s="146" t="str">
        <f>VLOOKUP(D55,[1]附件3!E:O,11,0)</f>
        <v>经营类</v>
      </c>
      <c r="R55" s="147">
        <f t="shared" si="6"/>
        <v>0</v>
      </c>
      <c r="S55" s="147">
        <f t="shared" si="7"/>
        <v>0</v>
      </c>
    </row>
    <row r="56" s="101" customFormat="1" ht="20.1" customHeight="1" spans="1:19">
      <c r="A56" s="139" t="str">
        <f>VLOOKUP(D56,[1]附件3!E:AG,29,0)</f>
        <v>540423201818010</v>
      </c>
      <c r="B56" s="139" t="s">
        <v>20</v>
      </c>
      <c r="C56" s="140">
        <f>VLOOKUP(D56,[1]附件3!E:AF,28,0)</f>
        <v>2018</v>
      </c>
      <c r="D56" s="139" t="s">
        <v>195</v>
      </c>
      <c r="E56" s="141">
        <f>VLOOKUP(D56,[1]附件3!E:N,8,0)</f>
        <v>805.716614</v>
      </c>
      <c r="F56" s="142" t="e">
        <f>SUMIFS('[1]附件5-2'!I:I,'[1]附件5-2'!V:V,D56)</f>
        <v>#VALUE!</v>
      </c>
      <c r="G56" s="141">
        <f t="shared" si="4"/>
        <v>805.716614</v>
      </c>
      <c r="H56" s="141" t="e">
        <f>IF(Q56="到户类",IF(S56&gt;=120,0,G56-G56*(1-'[1]附件5-2'!$Y$1)/120*S56),IF(Q56="到户类",G56,SUMIFS('[1]附件5-2'!L:L,'[1]附件5-2'!V:V,D56)/10000))</f>
        <v>#VALUE!</v>
      </c>
      <c r="I56" s="143" t="s">
        <v>1166</v>
      </c>
      <c r="J56" s="143" t="s">
        <v>1186</v>
      </c>
      <c r="K56" s="143" t="s">
        <v>1187</v>
      </c>
      <c r="L56" s="144" t="s">
        <v>839</v>
      </c>
      <c r="M56" s="143" t="str">
        <f t="shared" si="5"/>
        <v>格当乡人民政府</v>
      </c>
      <c r="N56" s="143" t="s">
        <v>646</v>
      </c>
      <c r="O56" s="143" t="s">
        <v>1188</v>
      </c>
      <c r="P56" s="145">
        <v>0</v>
      </c>
      <c r="Q56" s="146" t="str">
        <f>VLOOKUP(D56,[1]附件3!E:O,11,0)</f>
        <v>经营类</v>
      </c>
      <c r="R56" s="147">
        <f t="shared" si="6"/>
        <v>0</v>
      </c>
      <c r="S56" s="147">
        <f t="shared" si="7"/>
        <v>0</v>
      </c>
    </row>
    <row r="57" s="101" customFormat="1" ht="20.1" customHeight="1" spans="1:19">
      <c r="A57" s="139" t="str">
        <f>VLOOKUP(D57,[1]附件3!E:AG,29,0)</f>
        <v>540423201818011</v>
      </c>
      <c r="B57" s="139" t="s">
        <v>20</v>
      </c>
      <c r="C57" s="140">
        <f>VLOOKUP(D57,[1]附件3!E:AF,28,0)</f>
        <v>2018</v>
      </c>
      <c r="D57" s="139" t="s">
        <v>196</v>
      </c>
      <c r="E57" s="141">
        <f>VLOOKUP(D57,[1]附件3!E:N,8,0)</f>
        <v>738.118067</v>
      </c>
      <c r="F57" s="142" t="e">
        <f>SUMIFS('[1]附件5-2'!I:I,'[1]附件5-2'!V:V,D57)</f>
        <v>#VALUE!</v>
      </c>
      <c r="G57" s="141">
        <f t="shared" si="4"/>
        <v>738.118067</v>
      </c>
      <c r="H57" s="141" t="e">
        <f>IF(Q57="到户类",IF(S57&gt;=120,0,G57-G57*(1-'[1]附件5-2'!$Y$1)/120*S57),IF(Q57="到户类",G57,SUMIFS('[1]附件5-2'!L:L,'[1]附件5-2'!V:V,D57)/10000))</f>
        <v>#VALUE!</v>
      </c>
      <c r="I57" s="143" t="s">
        <v>1166</v>
      </c>
      <c r="J57" s="143" t="s">
        <v>1186</v>
      </c>
      <c r="K57" s="143" t="s">
        <v>1189</v>
      </c>
      <c r="L57" s="144">
        <v>0</v>
      </c>
      <c r="M57" s="143" t="str">
        <f t="shared" si="5"/>
        <v>达木乡人民政府</v>
      </c>
      <c r="N57" s="143" t="s">
        <v>646</v>
      </c>
      <c r="O57" s="148" t="s">
        <v>1190</v>
      </c>
      <c r="P57" s="145">
        <v>0</v>
      </c>
      <c r="Q57" s="146" t="str">
        <f>VLOOKUP(D57,[1]附件3!E:O,11,0)</f>
        <v>经营类</v>
      </c>
      <c r="R57" s="147">
        <f t="shared" si="6"/>
        <v>0</v>
      </c>
      <c r="S57" s="147">
        <f t="shared" si="7"/>
        <v>0</v>
      </c>
    </row>
    <row r="58" s="101" customFormat="1" ht="20.1" customHeight="1" spans="1:19">
      <c r="A58" s="139" t="str">
        <f>VLOOKUP(D58,[1]附件3!E:AG,29,0)</f>
        <v>540423201818012</v>
      </c>
      <c r="B58" s="139" t="s">
        <v>20</v>
      </c>
      <c r="C58" s="140">
        <f>VLOOKUP(D58,[1]附件3!E:AF,28,0)</f>
        <v>2018</v>
      </c>
      <c r="D58" s="139" t="s">
        <v>197</v>
      </c>
      <c r="E58" s="141">
        <f>VLOOKUP(D58,[1]附件3!E:N,8,0)</f>
        <v>662.677083</v>
      </c>
      <c r="F58" s="142" t="e">
        <f>SUMIFS('[1]附件5-2'!I:I,'[1]附件5-2'!V:V,D58)</f>
        <v>#VALUE!</v>
      </c>
      <c r="G58" s="141">
        <f t="shared" si="4"/>
        <v>662.677083</v>
      </c>
      <c r="H58" s="141" t="e">
        <f>IF(Q58="到户类",IF(S58&gt;=120,0,G58-G58*(1-'[1]附件5-2'!$Y$1)/120*S58),IF(Q58="到户类",G58,SUMIFS('[1]附件5-2'!L:L,'[1]附件5-2'!V:V,D58)/10000))</f>
        <v>#VALUE!</v>
      </c>
      <c r="I58" s="143" t="s">
        <v>1166</v>
      </c>
      <c r="J58" s="143" t="s">
        <v>1186</v>
      </c>
      <c r="K58" s="143" t="s">
        <v>1191</v>
      </c>
      <c r="L58" s="144" t="s">
        <v>846</v>
      </c>
      <c r="M58" s="143" t="str">
        <f t="shared" si="5"/>
        <v>背崩乡人民政府</v>
      </c>
      <c r="N58" s="143" t="s">
        <v>646</v>
      </c>
      <c r="O58" s="143" t="s">
        <v>1192</v>
      </c>
      <c r="P58" s="145">
        <v>0</v>
      </c>
      <c r="Q58" s="146" t="str">
        <f>VLOOKUP(D58,[1]附件3!E:O,11,0)</f>
        <v>经营类</v>
      </c>
      <c r="R58" s="147">
        <f t="shared" si="6"/>
        <v>0</v>
      </c>
      <c r="S58" s="147">
        <f t="shared" si="7"/>
        <v>0</v>
      </c>
    </row>
    <row r="59" s="101" customFormat="1" ht="20.1" customHeight="1" spans="1:19">
      <c r="A59" s="139" t="str">
        <f>VLOOKUP(D59,[1]附件3!E:AG,29,0)</f>
        <v>540423201818013</v>
      </c>
      <c r="B59" s="139" t="s">
        <v>20</v>
      </c>
      <c r="C59" s="140">
        <f>VLOOKUP(D59,[1]附件3!E:AF,28,0)</f>
        <v>2018</v>
      </c>
      <c r="D59" s="139" t="s">
        <v>162</v>
      </c>
      <c r="E59" s="141">
        <f>VLOOKUP(D59,[1]附件3!E:N,8,0)</f>
        <v>886.454854</v>
      </c>
      <c r="F59" s="142" t="e">
        <f>SUMIFS('[1]附件5-2'!I:I,'[1]附件5-2'!V:V,D59)</f>
        <v>#VALUE!</v>
      </c>
      <c r="G59" s="141">
        <f t="shared" si="4"/>
        <v>886.454854</v>
      </c>
      <c r="H59" s="141" t="e">
        <f>IF(Q59="到户类",IF(S59&gt;=120,0,G59-G59*(1-'[1]附件5-2'!$Y$1)/120*S59),IF(Q59="到户类",G59,SUMIFS('[1]附件5-2'!L:L,'[1]附件5-2'!V:V,D59)/10000))</f>
        <v>#VALUE!</v>
      </c>
      <c r="I59" s="143" t="s">
        <v>1166</v>
      </c>
      <c r="J59" s="143" t="s">
        <v>1186</v>
      </c>
      <c r="K59" s="143" t="s">
        <v>1193</v>
      </c>
      <c r="L59" s="144">
        <v>0</v>
      </c>
      <c r="M59" s="143" t="str">
        <f t="shared" si="5"/>
        <v>帮辛乡人民政府</v>
      </c>
      <c r="N59" s="143" t="s">
        <v>646</v>
      </c>
      <c r="O59" s="143" t="s">
        <v>1194</v>
      </c>
      <c r="P59" s="145">
        <v>0</v>
      </c>
      <c r="Q59" s="146" t="str">
        <f>VLOOKUP(D59,[1]附件3!E:O,11,0)</f>
        <v>经营类</v>
      </c>
      <c r="R59" s="147">
        <f t="shared" si="6"/>
        <v>0</v>
      </c>
      <c r="S59" s="147">
        <f t="shared" si="7"/>
        <v>0</v>
      </c>
    </row>
    <row r="60" s="101" customFormat="1" ht="20.1" customHeight="1" spans="1:19">
      <c r="A60" s="139" t="str">
        <f>VLOOKUP(D60,[1]附件3!E:AG,29,0)</f>
        <v>540423201912011</v>
      </c>
      <c r="B60" s="139" t="s">
        <v>20</v>
      </c>
      <c r="C60" s="140">
        <f>VLOOKUP(D60,[1]附件3!E:AF,28,0)</f>
        <v>2019</v>
      </c>
      <c r="D60" s="139" t="s">
        <v>250</v>
      </c>
      <c r="E60" s="141">
        <f>VLOOKUP(D60,[1]附件3!E:N,8,0)</f>
        <v>431.1</v>
      </c>
      <c r="F60" s="142" t="e">
        <f>SUMIFS('[1]附件5-2'!I:I,'[1]附件5-2'!V:V,D60)</f>
        <v>#VALUE!</v>
      </c>
      <c r="G60" s="141">
        <f t="shared" si="4"/>
        <v>431.1</v>
      </c>
      <c r="H60" s="141" t="e">
        <f>IF(Q60="到户类",IF(S60&gt;=120,0,G60-G60*(1-'[1]附件5-2'!$Y$1)/120*S60),IF(Q60="到户类",G60,SUMIFS('[1]附件5-2'!L:L,'[1]附件5-2'!V:V,D60)/10000))</f>
        <v>#VALUE!</v>
      </c>
      <c r="I60" s="143" t="s">
        <v>1114</v>
      </c>
      <c r="J60" s="143" t="s">
        <v>797</v>
      </c>
      <c r="K60" s="143" t="s">
        <v>1195</v>
      </c>
      <c r="L60" s="144">
        <v>0</v>
      </c>
      <c r="M60" s="143" t="str">
        <f t="shared" si="5"/>
        <v>多龙岗村股份经济合作社</v>
      </c>
      <c r="N60" s="148" t="s">
        <v>1119</v>
      </c>
      <c r="O60" s="148" t="s">
        <v>1196</v>
      </c>
      <c r="P60" s="145">
        <v>0</v>
      </c>
      <c r="Q60" s="146" t="str">
        <f>VLOOKUP(D60,[1]附件3!E:O,11,0)</f>
        <v>经营类</v>
      </c>
      <c r="R60" s="147">
        <f t="shared" si="6"/>
        <v>0</v>
      </c>
      <c r="S60" s="147">
        <f t="shared" si="7"/>
        <v>0</v>
      </c>
    </row>
    <row r="61" s="101" customFormat="1" ht="20.1" customHeight="1" spans="1:19">
      <c r="A61" s="139" t="str">
        <f>VLOOKUP(D61,[1]附件3!E:AG,29,0)</f>
        <v>540423201912014</v>
      </c>
      <c r="B61" s="139" t="s">
        <v>20</v>
      </c>
      <c r="C61" s="140">
        <f>VLOOKUP(D61,[1]附件3!E:AF,28,0)</f>
        <v>2019</v>
      </c>
      <c r="D61" s="139" t="s">
        <v>230</v>
      </c>
      <c r="E61" s="141">
        <f>VLOOKUP(D61,[1]附件3!E:N,8,0)</f>
        <v>1158.403463</v>
      </c>
      <c r="F61" s="142" t="e">
        <f>SUMIFS('[1]附件5-2'!I:I,'[1]附件5-2'!V:V,D61)</f>
        <v>#VALUE!</v>
      </c>
      <c r="G61" s="141">
        <f t="shared" si="4"/>
        <v>1158.403463</v>
      </c>
      <c r="H61" s="141" t="e">
        <f>IF(Q61="到户类",IF(S61&gt;=120,0,G61-G61*(1-'[1]附件5-2'!$Y$1)/120*S61),IF(Q61="到户类",G61,SUMIFS('[1]附件5-2'!L:L,'[1]附件5-2'!V:V,D61)/10000))</f>
        <v>#VALUE!</v>
      </c>
      <c r="I61" s="143" t="s">
        <v>1166</v>
      </c>
      <c r="J61" s="143" t="s">
        <v>826</v>
      </c>
      <c r="K61" s="143" t="s">
        <v>737</v>
      </c>
      <c r="L61" s="144" t="s">
        <v>853</v>
      </c>
      <c r="M61" s="143" t="str">
        <f t="shared" si="5"/>
        <v>墨脱县城乡振兴产业有限公司</v>
      </c>
      <c r="N61" s="143" t="s">
        <v>646</v>
      </c>
      <c r="O61" s="143" t="s">
        <v>1167</v>
      </c>
      <c r="P61" s="145">
        <v>0</v>
      </c>
      <c r="Q61" s="146" t="str">
        <f>VLOOKUP(D61,[1]附件3!E:O,11,0)</f>
        <v>经营类</v>
      </c>
      <c r="R61" s="147">
        <f t="shared" si="6"/>
        <v>0</v>
      </c>
      <c r="S61" s="147">
        <f t="shared" si="7"/>
        <v>0</v>
      </c>
    </row>
    <row r="62" s="101" customFormat="1" ht="20.1" customHeight="1" spans="1:19">
      <c r="A62" s="139" t="str">
        <f>VLOOKUP(D62,[1]附件3!E:AG,29,0)</f>
        <v>540423201616019</v>
      </c>
      <c r="B62" s="139" t="s">
        <v>20</v>
      </c>
      <c r="C62" s="140">
        <f>VLOOKUP(D62,[1]附件3!E:AF,28,0)</f>
        <v>2016</v>
      </c>
      <c r="D62" s="139" t="s">
        <v>233</v>
      </c>
      <c r="E62" s="141">
        <f>VLOOKUP(D62,[1]附件3!E:N,8,0)</f>
        <v>576.42</v>
      </c>
      <c r="F62" s="142" t="e">
        <f>SUMIFS('[1]附件5-2'!I:I,'[1]附件5-2'!V:V,D62)</f>
        <v>#VALUE!</v>
      </c>
      <c r="G62" s="141">
        <f t="shared" si="4"/>
        <v>576.42</v>
      </c>
      <c r="H62" s="141" t="e">
        <f>IF(Q62="到户类",IF(S62&gt;=120,0,G62-G62*(1-'[1]附件5-2'!$Y$1)/120*S62),IF(Q62="到户类",G62,SUMIFS('[1]附件5-2'!L:L,'[1]附件5-2'!V:V,D62)/10000))</f>
        <v>#VALUE!</v>
      </c>
      <c r="I62" s="143" t="s">
        <v>1114</v>
      </c>
      <c r="J62" s="143" t="s">
        <v>797</v>
      </c>
      <c r="K62" s="143" t="s">
        <v>1197</v>
      </c>
      <c r="L62" s="144">
        <v>0</v>
      </c>
      <c r="M62" s="143" t="str">
        <f t="shared" si="5"/>
        <v>朗杰岗村股份经济合作社</v>
      </c>
      <c r="N62" s="143" t="s">
        <v>1128</v>
      </c>
      <c r="O62" s="143" t="s">
        <v>1198</v>
      </c>
      <c r="P62" s="145">
        <v>0</v>
      </c>
      <c r="Q62" s="146" t="str">
        <f>VLOOKUP(D62,[1]附件3!E:O,11,0)</f>
        <v>经营类</v>
      </c>
      <c r="R62" s="147">
        <f t="shared" si="6"/>
        <v>0</v>
      </c>
      <c r="S62" s="147">
        <f t="shared" si="7"/>
        <v>0</v>
      </c>
    </row>
    <row r="63" s="101" customFormat="1" ht="20.1" customHeight="1" spans="1:19">
      <c r="A63" s="139" t="str">
        <f>VLOOKUP(D63,[1]附件3!E:AG,29,0)</f>
        <v>540423202112021</v>
      </c>
      <c r="B63" s="139" t="s">
        <v>20</v>
      </c>
      <c r="C63" s="140">
        <f>VLOOKUP(D63,[1]附件3!E:AF,28,0)</f>
        <v>2021</v>
      </c>
      <c r="D63" s="139" t="s">
        <v>309</v>
      </c>
      <c r="E63" s="141">
        <f>VLOOKUP(D63,[1]附件3!E:N,8,0)</f>
        <v>853.962452</v>
      </c>
      <c r="F63" s="142" t="e">
        <f>SUMIFS('[1]附件5-2'!I:I,'[1]附件5-2'!V:V,D63)</f>
        <v>#VALUE!</v>
      </c>
      <c r="G63" s="141">
        <f t="shared" si="4"/>
        <v>853.962452</v>
      </c>
      <c r="H63" s="141" t="e">
        <f>IF(Q63="到户类",IF(S63&gt;=120,0,G63-G63*(1-'[1]附件5-2'!$Y$1)/120*S63),IF(Q63="到户类",G63,SUMIFS('[1]附件5-2'!L:L,'[1]附件5-2'!V:V,D63)/10000))</f>
        <v>#VALUE!</v>
      </c>
      <c r="I63" s="143" t="s">
        <v>1166</v>
      </c>
      <c r="J63" s="143" t="s">
        <v>826</v>
      </c>
      <c r="K63" s="143" t="s">
        <v>737</v>
      </c>
      <c r="L63" s="144" t="s">
        <v>864</v>
      </c>
      <c r="M63" s="143" t="str">
        <f t="shared" si="5"/>
        <v>墨脱县城乡振兴产业有限公司</v>
      </c>
      <c r="N63" s="143" t="s">
        <v>646</v>
      </c>
      <c r="O63" s="143" t="s">
        <v>1167</v>
      </c>
      <c r="P63" s="145">
        <v>0</v>
      </c>
      <c r="Q63" s="146" t="str">
        <f>VLOOKUP(D63,[1]附件3!E:O,11,0)</f>
        <v>经营类</v>
      </c>
      <c r="R63" s="147">
        <f t="shared" si="6"/>
        <v>0</v>
      </c>
      <c r="S63" s="147">
        <f t="shared" si="7"/>
        <v>0</v>
      </c>
    </row>
    <row r="64" s="101" customFormat="1" ht="20.1" customHeight="1" spans="1:19">
      <c r="A64" s="139" t="str">
        <f>VLOOKUP(D64,[1]附件3!E:AG,29,0)</f>
        <v>540423202112022</v>
      </c>
      <c r="B64" s="139" t="s">
        <v>20</v>
      </c>
      <c r="C64" s="140">
        <f>VLOOKUP(D64,[1]附件3!E:AF,28,0)</f>
        <v>2021</v>
      </c>
      <c r="D64" s="139" t="s">
        <v>311</v>
      </c>
      <c r="E64" s="141">
        <f>VLOOKUP(D64,[1]附件3!E:N,8,0)</f>
        <v>727.091303</v>
      </c>
      <c r="F64" s="142" t="e">
        <f>SUMIFS('[1]附件5-2'!I:I,'[1]附件5-2'!V:V,D64)</f>
        <v>#VALUE!</v>
      </c>
      <c r="G64" s="141">
        <f t="shared" si="4"/>
        <v>727.091303</v>
      </c>
      <c r="H64" s="141" t="e">
        <f>IF(Q64="到户类",IF(S64&gt;=120,0,G64-G64*(1-'[1]附件5-2'!$Y$1)/120*S64),IF(Q64="到户类",G64,SUMIFS('[1]附件5-2'!L:L,'[1]附件5-2'!V:V,D64)/10000))</f>
        <v>#VALUE!</v>
      </c>
      <c r="I64" s="143" t="s">
        <v>1166</v>
      </c>
      <c r="J64" s="143" t="s">
        <v>826</v>
      </c>
      <c r="K64" s="143" t="s">
        <v>737</v>
      </c>
      <c r="L64" s="144">
        <v>0</v>
      </c>
      <c r="M64" s="143" t="str">
        <f t="shared" si="5"/>
        <v>墨脱县城乡振兴产业有限公司</v>
      </c>
      <c r="N64" s="143" t="s">
        <v>646</v>
      </c>
      <c r="O64" s="143" t="s">
        <v>1167</v>
      </c>
      <c r="P64" s="145">
        <v>0</v>
      </c>
      <c r="Q64" s="146" t="str">
        <f>VLOOKUP(D64,[1]附件3!E:O,11,0)</f>
        <v>经营类</v>
      </c>
      <c r="R64" s="147">
        <f t="shared" si="6"/>
        <v>0</v>
      </c>
      <c r="S64" s="147">
        <f t="shared" si="7"/>
        <v>0</v>
      </c>
    </row>
    <row r="65" s="101" customFormat="1" ht="20.1" customHeight="1" spans="1:19">
      <c r="A65" s="139" t="str">
        <f>VLOOKUP(D65,[1]附件3!E:AG,29,0)</f>
        <v>540423202112023</v>
      </c>
      <c r="B65" s="139" t="s">
        <v>20</v>
      </c>
      <c r="C65" s="140">
        <f>VLOOKUP(D65,[1]附件3!E:AF,28,0)</f>
        <v>2021</v>
      </c>
      <c r="D65" s="139" t="s">
        <v>313</v>
      </c>
      <c r="E65" s="141">
        <f>VLOOKUP(D65,[1]附件3!E:N,8,0)</f>
        <v>820.779437</v>
      </c>
      <c r="F65" s="142" t="e">
        <f>SUMIFS('[1]附件5-2'!I:I,'[1]附件5-2'!V:V,D65)</f>
        <v>#VALUE!</v>
      </c>
      <c r="G65" s="141">
        <f t="shared" si="4"/>
        <v>820.779437</v>
      </c>
      <c r="H65" s="141" t="e">
        <f>IF(Q65="到户类",IF(S65&gt;=120,0,G65-G65*(1-'[1]附件5-2'!$Y$1)/120*S65),IF(Q65="到户类",G65,SUMIFS('[1]附件5-2'!L:L,'[1]附件5-2'!V:V,D65)/10000))</f>
        <v>#VALUE!</v>
      </c>
      <c r="I65" s="143" t="s">
        <v>1166</v>
      </c>
      <c r="J65" s="143" t="s">
        <v>826</v>
      </c>
      <c r="K65" s="143" t="s">
        <v>737</v>
      </c>
      <c r="L65" s="144">
        <v>0</v>
      </c>
      <c r="M65" s="143" t="str">
        <f t="shared" si="5"/>
        <v>墨脱县城乡振兴产业有限公司</v>
      </c>
      <c r="N65" s="143" t="s">
        <v>646</v>
      </c>
      <c r="O65" s="143" t="s">
        <v>1167</v>
      </c>
      <c r="P65" s="145">
        <v>0</v>
      </c>
      <c r="Q65" s="146" t="str">
        <f>VLOOKUP(D65,[1]附件3!E:O,11,0)</f>
        <v>经营类</v>
      </c>
      <c r="R65" s="147">
        <f t="shared" si="6"/>
        <v>0</v>
      </c>
      <c r="S65" s="147">
        <f t="shared" si="7"/>
        <v>0</v>
      </c>
    </row>
    <row r="66" s="101" customFormat="1" ht="20.1" customHeight="1" spans="1:19">
      <c r="A66" s="139" t="str">
        <f>VLOOKUP(D66,[1]附件3!E:AG,29,0)</f>
        <v>540423202112024</v>
      </c>
      <c r="B66" s="139" t="s">
        <v>20</v>
      </c>
      <c r="C66" s="140">
        <f>VLOOKUP(D66,[1]附件3!E:AF,28,0)</f>
        <v>2021</v>
      </c>
      <c r="D66" s="139" t="s">
        <v>274</v>
      </c>
      <c r="E66" s="141">
        <f>VLOOKUP(D66,[1]附件3!E:N,8,0)</f>
        <v>1876.832901</v>
      </c>
      <c r="F66" s="142" t="e">
        <f>SUMIFS('[1]附件5-2'!I:I,'[1]附件5-2'!V:V,D66)</f>
        <v>#VALUE!</v>
      </c>
      <c r="G66" s="141">
        <f t="shared" si="4"/>
        <v>1876.832901</v>
      </c>
      <c r="H66" s="141" t="e">
        <f>IF(Q66="到户类",IF(S66&gt;=120,0,G66-G66*(1-'[1]附件5-2'!$Y$1)/120*S66),IF(Q66="到户类",G66,SUMIFS('[1]附件5-2'!L:L,'[1]附件5-2'!V:V,D66)/10000))</f>
        <v>#VALUE!</v>
      </c>
      <c r="I66" s="143" t="s">
        <v>1166</v>
      </c>
      <c r="J66" s="143" t="s">
        <v>826</v>
      </c>
      <c r="K66" s="143" t="s">
        <v>737</v>
      </c>
      <c r="L66" s="144" t="s">
        <v>870</v>
      </c>
      <c r="M66" s="143" t="str">
        <f t="shared" si="5"/>
        <v>墨脱县城乡振兴产业有限公司</v>
      </c>
      <c r="N66" s="143" t="s">
        <v>646</v>
      </c>
      <c r="O66" s="143" t="s">
        <v>1167</v>
      </c>
      <c r="P66" s="145">
        <v>0</v>
      </c>
      <c r="Q66" s="146" t="str">
        <f>VLOOKUP(D66,[1]附件3!E:O,11,0)</f>
        <v>经营类</v>
      </c>
      <c r="R66" s="147">
        <f t="shared" si="6"/>
        <v>0</v>
      </c>
      <c r="S66" s="147">
        <f t="shared" si="7"/>
        <v>0</v>
      </c>
    </row>
    <row r="67" s="101" customFormat="1" ht="20.1" customHeight="1" spans="1:19">
      <c r="A67" s="139" t="str">
        <f>VLOOKUP(D67,[1]附件3!E:AG,29,0)</f>
        <v>540423202112026</v>
      </c>
      <c r="B67" s="139" t="s">
        <v>20</v>
      </c>
      <c r="C67" s="140">
        <f>VLOOKUP(D67,[1]附件3!E:AF,28,0)</f>
        <v>2021</v>
      </c>
      <c r="D67" s="139" t="s">
        <v>292</v>
      </c>
      <c r="E67" s="141">
        <f>VLOOKUP(D67,[1]附件3!E:N,8,0)</f>
        <v>1264.930913</v>
      </c>
      <c r="F67" s="142" t="e">
        <f>SUMIFS('[1]附件5-2'!I:I,'[1]附件5-2'!V:V,D67)</f>
        <v>#VALUE!</v>
      </c>
      <c r="G67" s="141">
        <f t="shared" si="4"/>
        <v>1264.930913</v>
      </c>
      <c r="H67" s="141" t="e">
        <f>IF(Q67="到户类",IF(S67&gt;=120,0,G67-G67*(1-'[1]附件5-2'!$Y$1)/120*S67),IF(Q67="到户类",G67,SUMIFS('[1]附件5-2'!L:L,'[1]附件5-2'!V:V,D67)/10000))</f>
        <v>#VALUE!</v>
      </c>
      <c r="I67" s="143" t="s">
        <v>1114</v>
      </c>
      <c r="J67" s="143" t="s">
        <v>797</v>
      </c>
      <c r="K67" s="143" t="s">
        <v>1160</v>
      </c>
      <c r="L67" s="144" t="s">
        <v>874</v>
      </c>
      <c r="M67" s="143" t="str">
        <f t="shared" si="5"/>
        <v>格林村股份经济合作社</v>
      </c>
      <c r="N67" s="143" t="s">
        <v>1161</v>
      </c>
      <c r="O67" s="143" t="s">
        <v>1162</v>
      </c>
      <c r="P67" s="145">
        <v>0</v>
      </c>
      <c r="Q67" s="146" t="str">
        <f>VLOOKUP(D67,[1]附件3!E:O,11,0)</f>
        <v>经营类</v>
      </c>
      <c r="R67" s="147">
        <f t="shared" si="6"/>
        <v>0</v>
      </c>
      <c r="S67" s="147">
        <f t="shared" si="7"/>
        <v>0</v>
      </c>
    </row>
    <row r="68" s="101" customFormat="1" ht="20.1" customHeight="1" spans="1:19">
      <c r="A68" s="139" t="str">
        <f>VLOOKUP(D68,[1]附件3!E:AG,29,0)</f>
        <v>540423202119020</v>
      </c>
      <c r="B68" s="139" t="s">
        <v>20</v>
      </c>
      <c r="C68" s="140">
        <f>VLOOKUP(D68,[1]附件3!E:AF,28,0)</f>
        <v>2021</v>
      </c>
      <c r="D68" s="139" t="s">
        <v>296</v>
      </c>
      <c r="E68" s="141">
        <f>VLOOKUP(D68,[1]附件3!E:N,8,0)</f>
        <v>251.093624</v>
      </c>
      <c r="F68" s="142" t="e">
        <f>SUMIFS('[1]附件5-2'!I:I,'[1]附件5-2'!V:V,D68)</f>
        <v>#VALUE!</v>
      </c>
      <c r="G68" s="141">
        <f t="shared" si="4"/>
        <v>251.093624</v>
      </c>
      <c r="H68" s="141" t="e">
        <f>IF(Q68="到户类",IF(S68&gt;=120,0,G68-G68*(1-'[1]附件5-2'!$Y$1)/120*S68),IF(Q68="到户类",G68,SUMIFS('[1]附件5-2'!L:L,'[1]附件5-2'!V:V,D68)/10000))</f>
        <v>#VALUE!</v>
      </c>
      <c r="I68" s="143" t="s">
        <v>1114</v>
      </c>
      <c r="J68" s="143" t="s">
        <v>797</v>
      </c>
      <c r="K68" s="143" t="s">
        <v>1146</v>
      </c>
      <c r="L68" s="144" t="s">
        <v>1199</v>
      </c>
      <c r="M68" s="143" t="str">
        <f t="shared" si="5"/>
        <v>格当村股份经济合作社</v>
      </c>
      <c r="N68" s="143" t="s">
        <v>1147</v>
      </c>
      <c r="O68" s="143" t="s">
        <v>1148</v>
      </c>
      <c r="P68" s="145">
        <v>0</v>
      </c>
      <c r="Q68" s="146" t="str">
        <f>VLOOKUP(D68,[1]附件3!E:O,11,0)</f>
        <v>经营类</v>
      </c>
      <c r="R68" s="147">
        <f t="shared" si="6"/>
        <v>0</v>
      </c>
      <c r="S68" s="147">
        <f t="shared" si="7"/>
        <v>0</v>
      </c>
    </row>
    <row r="69" s="101" customFormat="1" ht="20.1" customHeight="1" spans="1:19">
      <c r="A69" s="139" t="str">
        <f>VLOOKUP(D69,[1]附件3!E:AG,29,0)</f>
        <v>540423202117021</v>
      </c>
      <c r="B69" s="139" t="s">
        <v>20</v>
      </c>
      <c r="C69" s="140">
        <f>VLOOKUP(D69,[1]附件3!E:AF,28,0)</f>
        <v>2021</v>
      </c>
      <c r="D69" s="139" t="s">
        <v>300</v>
      </c>
      <c r="E69" s="141">
        <f>VLOOKUP(D69,[1]附件3!E:N,8,0)</f>
        <v>350.192395</v>
      </c>
      <c r="F69" s="142" t="e">
        <f>SUMIFS('[1]附件5-2'!I:I,'[1]附件5-2'!V:V,D69)</f>
        <v>#VALUE!</v>
      </c>
      <c r="G69" s="141">
        <f t="shared" ref="G69:G107" si="8">E69</f>
        <v>350.192395</v>
      </c>
      <c r="H69" s="141" t="e">
        <f>IF(Q69="到户类",IF(S69&gt;=120,0,G69-G69*(1-'[1]附件5-2'!$Y$1)/120*S69),IF(Q69="到户类",G69,SUMIFS('[1]附件5-2'!L:L,'[1]附件5-2'!V:V,D69)/10000))</f>
        <v>#VALUE!</v>
      </c>
      <c r="I69" s="143" t="s">
        <v>1114</v>
      </c>
      <c r="J69" s="143" t="s">
        <v>797</v>
      </c>
      <c r="K69" s="143" t="s">
        <v>1135</v>
      </c>
      <c r="L69" s="144" t="s">
        <v>885</v>
      </c>
      <c r="M69" s="143" t="str">
        <f t="shared" si="5"/>
        <v>地东村股份经济合作社</v>
      </c>
      <c r="N69" s="143" t="s">
        <v>1125</v>
      </c>
      <c r="O69" s="143" t="s">
        <v>1136</v>
      </c>
      <c r="P69" s="145">
        <v>0</v>
      </c>
      <c r="Q69" s="146" t="str">
        <f>VLOOKUP(D69,[1]附件3!E:O,11,0)</f>
        <v>经营类</v>
      </c>
      <c r="R69" s="147">
        <f t="shared" ref="R69:R107" si="9">IF(Q69="到户类",C69&amp;$Q$4,0)</f>
        <v>0</v>
      </c>
      <c r="S69" s="147">
        <f t="shared" ref="S69:S107" si="10">IF(Q69="到户类",DATEDIF(DATEVALUE(SUBSTITUTE(R69,".","-")),DATEVALUE(SUBSTITUTE($Q$3,".","-")),"m"),0)</f>
        <v>0</v>
      </c>
    </row>
    <row r="70" s="101" customFormat="1" ht="20.1" customHeight="1" spans="1:19">
      <c r="A70" s="139" t="str">
        <f>VLOOKUP(D70,[1]附件3!E:AG,29,0)</f>
        <v>540423202219023</v>
      </c>
      <c r="B70" s="139" t="s">
        <v>20</v>
      </c>
      <c r="C70" s="140">
        <f>VLOOKUP(D70,[1]附件3!E:AF,28,0)</f>
        <v>2022</v>
      </c>
      <c r="D70" s="139" t="s">
        <v>327</v>
      </c>
      <c r="E70" s="141">
        <f>VLOOKUP(D70,[1]附件3!E:N,8,0)</f>
        <v>80</v>
      </c>
      <c r="F70" s="142" t="e">
        <f>SUMIFS('[1]附件5-2'!I:I,'[1]附件5-2'!V:V,D70)</f>
        <v>#VALUE!</v>
      </c>
      <c r="G70" s="141">
        <f t="shared" si="8"/>
        <v>80</v>
      </c>
      <c r="H70" s="141" t="e">
        <f>IF(Q70="到户类",IF(S70&gt;=120,0,G70-G70*(1-'[1]附件5-2'!$Y$1)/120*S70),IF(Q70="到户类",G70,SUMIFS('[1]附件5-2'!L:L,'[1]附件5-2'!V:V,D70)/10000))</f>
        <v>#VALUE!</v>
      </c>
      <c r="I70" s="143" t="s">
        <v>1114</v>
      </c>
      <c r="J70" s="143" t="s">
        <v>797</v>
      </c>
      <c r="K70" s="143" t="s">
        <v>1137</v>
      </c>
      <c r="L70" s="144" t="s">
        <v>892</v>
      </c>
      <c r="M70" s="143" t="str">
        <f t="shared" si="5"/>
        <v>荷扎村股份经济合作社</v>
      </c>
      <c r="N70" s="143" t="s">
        <v>1122</v>
      </c>
      <c r="O70" s="143" t="s">
        <v>1138</v>
      </c>
      <c r="P70" s="145">
        <v>0</v>
      </c>
      <c r="Q70" s="146" t="str">
        <f>VLOOKUP(D70,[1]附件3!E:O,11,0)</f>
        <v>经营类</v>
      </c>
      <c r="R70" s="147">
        <f t="shared" si="9"/>
        <v>0</v>
      </c>
      <c r="S70" s="147">
        <f t="shared" si="10"/>
        <v>0</v>
      </c>
    </row>
    <row r="71" s="101" customFormat="1" ht="20.1" customHeight="1" spans="1:19">
      <c r="A71" s="139" t="str">
        <f>VLOOKUP(D71,[1]附件3!E:AG,29,0)</f>
        <v>540423202217022</v>
      </c>
      <c r="B71" s="139" t="s">
        <v>20</v>
      </c>
      <c r="C71" s="140">
        <f>VLOOKUP(D71,[1]附件3!E:AF,28,0)</f>
        <v>2022</v>
      </c>
      <c r="D71" s="139" t="s">
        <v>328</v>
      </c>
      <c r="E71" s="141">
        <f>VLOOKUP(D71,[1]附件3!E:N,8,0)</f>
        <v>329.529321</v>
      </c>
      <c r="F71" s="142" t="e">
        <f>SUMIFS('[1]附件5-2'!I:I,'[1]附件5-2'!V:V,D71)</f>
        <v>#VALUE!</v>
      </c>
      <c r="G71" s="141">
        <f t="shared" si="8"/>
        <v>329.529321</v>
      </c>
      <c r="H71" s="141" t="e">
        <f>IF(Q71="到户类",IF(S71&gt;=120,0,G71-G71*(1-'[1]附件5-2'!$Y$1)/120*S71),IF(Q71="到户类",G71,SUMIFS('[1]附件5-2'!L:L,'[1]附件5-2'!V:V,D71)/10000))</f>
        <v>#VALUE!</v>
      </c>
      <c r="I71" s="143" t="s">
        <v>1114</v>
      </c>
      <c r="J71" s="143" t="s">
        <v>797</v>
      </c>
      <c r="K71" s="143" t="s">
        <v>1200</v>
      </c>
      <c r="L71" s="144" t="s">
        <v>897</v>
      </c>
      <c r="M71" s="143" t="str">
        <f t="shared" si="5"/>
        <v>西让村股份经济合作社</v>
      </c>
      <c r="N71" s="143" t="s">
        <v>1125</v>
      </c>
      <c r="O71" s="143" t="s">
        <v>1201</v>
      </c>
      <c r="P71" s="145">
        <v>0</v>
      </c>
      <c r="Q71" s="146" t="str">
        <f>VLOOKUP(D71,[1]附件3!E:O,11,0)</f>
        <v>经营类</v>
      </c>
      <c r="R71" s="147">
        <f t="shared" si="9"/>
        <v>0</v>
      </c>
      <c r="S71" s="147">
        <f t="shared" si="10"/>
        <v>0</v>
      </c>
    </row>
    <row r="72" s="101" customFormat="1" ht="20.1" customHeight="1" spans="1:19">
      <c r="A72" s="139" t="str">
        <f>VLOOKUP(D72,[1]附件3!E:AG,29,0)</f>
        <v>540423202217023</v>
      </c>
      <c r="B72" s="139" t="s">
        <v>20</v>
      </c>
      <c r="C72" s="140">
        <f>VLOOKUP(D72,[1]附件3!E:AF,28,0)</f>
        <v>2022</v>
      </c>
      <c r="D72" s="139" t="s">
        <v>329</v>
      </c>
      <c r="E72" s="141">
        <f>VLOOKUP(D72,[1]附件3!E:N,8,0)</f>
        <v>324.53562</v>
      </c>
      <c r="F72" s="142" t="e">
        <f>SUMIFS('[1]附件5-2'!I:I,'[1]附件5-2'!V:V,D72)</f>
        <v>#VALUE!</v>
      </c>
      <c r="G72" s="141">
        <f t="shared" si="8"/>
        <v>324.53562</v>
      </c>
      <c r="H72" s="141" t="e">
        <f>IF(Q72="到户类",IF(S72&gt;=120,0,G72-G72*(1-'[1]附件5-2'!$Y$1)/120*S72),IF(Q72="到户类",G72,SUMIFS('[1]附件5-2'!L:L,'[1]附件5-2'!V:V,D72)/10000))</f>
        <v>#VALUE!</v>
      </c>
      <c r="I72" s="143" t="s">
        <v>1114</v>
      </c>
      <c r="J72" s="143" t="s">
        <v>797</v>
      </c>
      <c r="K72" s="143" t="s">
        <v>1172</v>
      </c>
      <c r="L72" s="144" t="s">
        <v>901</v>
      </c>
      <c r="M72" s="143" t="str">
        <f t="shared" si="5"/>
        <v>亚东村股份经济合作社</v>
      </c>
      <c r="N72" s="143" t="s">
        <v>1128</v>
      </c>
      <c r="O72" s="143" t="s">
        <v>1173</v>
      </c>
      <c r="P72" s="145">
        <v>0</v>
      </c>
      <c r="Q72" s="146" t="str">
        <f>VLOOKUP(D72,[1]附件3!E:O,11,0)</f>
        <v>经营类</v>
      </c>
      <c r="R72" s="147">
        <f t="shared" si="9"/>
        <v>0</v>
      </c>
      <c r="S72" s="147">
        <f t="shared" si="10"/>
        <v>0</v>
      </c>
    </row>
    <row r="73" s="101" customFormat="1" ht="20.1" customHeight="1" spans="1:19">
      <c r="A73" s="139" t="str">
        <f>VLOOKUP(D73,[1]附件3!E:AG,29,0)</f>
        <v>540423202208001</v>
      </c>
      <c r="B73" s="139" t="s">
        <v>20</v>
      </c>
      <c r="C73" s="140">
        <f>VLOOKUP(D73,[1]附件3!E:AF,28,0)</f>
        <v>2022</v>
      </c>
      <c r="D73" s="139" t="s">
        <v>331</v>
      </c>
      <c r="E73" s="141">
        <f>VLOOKUP(D73,[1]附件3!E:N,8,0)</f>
        <v>78.90063</v>
      </c>
      <c r="F73" s="142" t="e">
        <f>SUMIFS('[1]附件5-2'!I:I,'[1]附件5-2'!V:V,D73)</f>
        <v>#VALUE!</v>
      </c>
      <c r="G73" s="141">
        <f t="shared" si="8"/>
        <v>78.90063</v>
      </c>
      <c r="H73" s="141" t="e">
        <f>IF(Q73="到户类",IF(S73&gt;=120,0,G73-G73*(1-'[1]附件5-2'!$Y$1)/120*S73),IF(Q73="到户类",G73,SUMIFS('[1]附件5-2'!L:L,'[1]附件5-2'!V:V,D73)/10000))</f>
        <v>#VALUE!</v>
      </c>
      <c r="I73" s="143" t="s">
        <v>1114</v>
      </c>
      <c r="J73" s="143" t="s">
        <v>797</v>
      </c>
      <c r="K73" s="143" t="s">
        <v>1202</v>
      </c>
      <c r="L73" s="144">
        <v>0</v>
      </c>
      <c r="M73" s="143" t="str">
        <f t="shared" si="5"/>
        <v>珠村股份经济合作社
达木村股份经济合作社</v>
      </c>
      <c r="N73" s="143" t="s">
        <v>1203</v>
      </c>
      <c r="O73" s="143" t="s">
        <v>1204</v>
      </c>
      <c r="P73" s="145">
        <v>0</v>
      </c>
      <c r="Q73" s="146" t="str">
        <f>VLOOKUP(D73,[1]附件3!E:O,11,0)</f>
        <v>经营类</v>
      </c>
      <c r="R73" s="147">
        <f t="shared" si="9"/>
        <v>0</v>
      </c>
      <c r="S73" s="147">
        <f t="shared" si="10"/>
        <v>0</v>
      </c>
    </row>
    <row r="74" s="101" customFormat="1" ht="20.1" customHeight="1" spans="1:19">
      <c r="A74" s="139" t="str">
        <f>VLOOKUP(D74,[1]附件3!E:AG,29,0)</f>
        <v>540423202216022</v>
      </c>
      <c r="B74" s="139" t="s">
        <v>20</v>
      </c>
      <c r="C74" s="140">
        <f>VLOOKUP(D74,[1]附件3!E:AF,28,0)</f>
        <v>2022</v>
      </c>
      <c r="D74" s="139" t="s">
        <v>333</v>
      </c>
      <c r="E74" s="141">
        <f>VLOOKUP(D74,[1]附件3!E:N,8,0)</f>
        <v>971.878113</v>
      </c>
      <c r="F74" s="142" t="e">
        <f>SUMIFS('[1]附件5-2'!I:I,'[1]附件5-2'!V:V,D74)</f>
        <v>#VALUE!</v>
      </c>
      <c r="G74" s="141">
        <f t="shared" si="8"/>
        <v>971.878113</v>
      </c>
      <c r="H74" s="141" t="e">
        <f>IF(Q74="到户类",IF(S74&gt;=120,0,G74-G74*(1-'[1]附件5-2'!$Y$1)/120*S74),IF(Q74="到户类",G74,SUMIFS('[1]附件5-2'!L:L,'[1]附件5-2'!V:V,D74)/10000))</f>
        <v>#VALUE!</v>
      </c>
      <c r="I74" s="143" t="s">
        <v>1114</v>
      </c>
      <c r="J74" s="143" t="s">
        <v>797</v>
      </c>
      <c r="K74" s="143" t="s">
        <v>1205</v>
      </c>
      <c r="L74" s="144" t="s">
        <v>916</v>
      </c>
      <c r="M74" s="143" t="str">
        <f t="shared" si="5"/>
        <v>波东村股份经济合作社
甘登村股份经济合作社</v>
      </c>
      <c r="N74" s="143" t="s">
        <v>1161</v>
      </c>
      <c r="O74" s="143" t="s">
        <v>1206</v>
      </c>
      <c r="P74" s="145">
        <v>0</v>
      </c>
      <c r="Q74" s="146" t="str">
        <f>VLOOKUP(D74,[1]附件3!E:O,11,0)</f>
        <v>经营类</v>
      </c>
      <c r="R74" s="147">
        <f t="shared" si="9"/>
        <v>0</v>
      </c>
      <c r="S74" s="147">
        <f t="shared" si="10"/>
        <v>0</v>
      </c>
    </row>
    <row r="75" s="101" customFormat="1" ht="20.1" customHeight="1" spans="1:19">
      <c r="A75" s="139" t="str">
        <f>VLOOKUP(D75,[1]附件3!E:AG,29,0)</f>
        <v>540423202219024</v>
      </c>
      <c r="B75" s="139" t="s">
        <v>20</v>
      </c>
      <c r="C75" s="140">
        <f>VLOOKUP(D75,[1]附件3!E:AF,28,0)</f>
        <v>2022</v>
      </c>
      <c r="D75" s="139" t="s">
        <v>339</v>
      </c>
      <c r="E75" s="141">
        <f>VLOOKUP(D75,[1]附件3!E:N,8,0)</f>
        <v>68.32</v>
      </c>
      <c r="F75" s="142" t="e">
        <f>SUMIFS('[1]附件5-2'!I:I,'[1]附件5-2'!V:V,D75)</f>
        <v>#VALUE!</v>
      </c>
      <c r="G75" s="141">
        <f t="shared" si="8"/>
        <v>68.32</v>
      </c>
      <c r="H75" s="141" t="e">
        <f>IF(Q75="到户类",IF(S75&gt;=120,0,G75-G75*(1-'[1]附件5-2'!$Y$1)/120*S75),IF(Q75="到户类",G75,SUMIFS('[1]附件5-2'!L:L,'[1]附件5-2'!V:V,D75)/10000))</f>
        <v>#VALUE!</v>
      </c>
      <c r="I75" s="143" t="s">
        <v>1114</v>
      </c>
      <c r="J75" s="143" t="s">
        <v>797</v>
      </c>
      <c r="K75" s="143" t="s">
        <v>1207</v>
      </c>
      <c r="L75" s="144" t="s">
        <v>928</v>
      </c>
      <c r="M75" s="143" t="str">
        <f t="shared" si="5"/>
        <v>贡日村股份经济合作社</v>
      </c>
      <c r="N75" s="143" t="s">
        <v>1142</v>
      </c>
      <c r="O75" s="143" t="s">
        <v>1208</v>
      </c>
      <c r="P75" s="145">
        <v>0</v>
      </c>
      <c r="Q75" s="146" t="str">
        <f>VLOOKUP(D75,[1]附件3!E:O,11,0)</f>
        <v>经营类</v>
      </c>
      <c r="R75" s="147">
        <f t="shared" si="9"/>
        <v>0</v>
      </c>
      <c r="S75" s="147">
        <f t="shared" si="10"/>
        <v>0</v>
      </c>
    </row>
    <row r="76" s="101" customFormat="1" ht="20.1" customHeight="1" spans="1:19">
      <c r="A76" s="139" t="str">
        <f>VLOOKUP(D76,[1]附件3!E:AG,29,0)</f>
        <v>540423202217024</v>
      </c>
      <c r="B76" s="139" t="s">
        <v>20</v>
      </c>
      <c r="C76" s="140">
        <f>VLOOKUP(D76,[1]附件3!E:AF,28,0)</f>
        <v>2022</v>
      </c>
      <c r="D76" s="139" t="s">
        <v>340</v>
      </c>
      <c r="E76" s="141">
        <f>VLOOKUP(D76,[1]附件3!E:N,8,0)</f>
        <v>185.499379</v>
      </c>
      <c r="F76" s="142" t="e">
        <f>SUMIFS('[1]附件5-2'!I:I,'[1]附件5-2'!V:V,D76)</f>
        <v>#VALUE!</v>
      </c>
      <c r="G76" s="141">
        <f t="shared" si="8"/>
        <v>185.499379</v>
      </c>
      <c r="H76" s="141" t="e">
        <f>IF(Q76="到户类",IF(S76&gt;=120,0,G76-G76*(1-'[1]附件5-2'!$Y$1)/120*S76),IF(Q76="到户类",G76,SUMIFS('[1]附件5-2'!L:L,'[1]附件5-2'!V:V,D76)/10000))</f>
        <v>#VALUE!</v>
      </c>
      <c r="I76" s="143" t="s">
        <v>1114</v>
      </c>
      <c r="J76" s="143" t="s">
        <v>797</v>
      </c>
      <c r="K76" s="143" t="s">
        <v>1137</v>
      </c>
      <c r="L76" s="144">
        <v>0</v>
      </c>
      <c r="M76" s="143" t="str">
        <f t="shared" si="5"/>
        <v>荷扎村股份经济合作社</v>
      </c>
      <c r="N76" s="143" t="s">
        <v>1122</v>
      </c>
      <c r="O76" s="143" t="s">
        <v>1138</v>
      </c>
      <c r="P76" s="145">
        <v>0</v>
      </c>
      <c r="Q76" s="146" t="str">
        <f>VLOOKUP(D76,[1]附件3!E:O,11,0)</f>
        <v>经营类</v>
      </c>
      <c r="R76" s="147">
        <f t="shared" si="9"/>
        <v>0</v>
      </c>
      <c r="S76" s="147">
        <f t="shared" si="10"/>
        <v>0</v>
      </c>
    </row>
    <row r="77" s="101" customFormat="1" ht="20.1" customHeight="1" spans="1:19">
      <c r="A77" s="139" t="str">
        <f>VLOOKUP(D77,[1]附件3!E:AG,29,0)</f>
        <v>540423202217025</v>
      </c>
      <c r="B77" s="139" t="s">
        <v>20</v>
      </c>
      <c r="C77" s="140">
        <f>VLOOKUP(D77,[1]附件3!E:AF,28,0)</f>
        <v>2022</v>
      </c>
      <c r="D77" s="139" t="s">
        <v>341</v>
      </c>
      <c r="E77" s="141">
        <f>VLOOKUP(D77,[1]附件3!E:N,8,0)</f>
        <v>1976.965716</v>
      </c>
      <c r="F77" s="142" t="e">
        <f>SUMIFS('[1]附件5-2'!I:I,'[1]附件5-2'!V:V,D77)</f>
        <v>#VALUE!</v>
      </c>
      <c r="G77" s="141">
        <f t="shared" si="8"/>
        <v>1976.965716</v>
      </c>
      <c r="H77" s="141" t="e">
        <f>IF(Q77="到户类",IF(S77&gt;=120,0,G77-G77*(1-'[1]附件5-2'!$Y$1)/120*S77),IF(Q77="到户类",G77,SUMIFS('[1]附件5-2'!L:L,'[1]附件5-2'!V:V,D77)/10000))</f>
        <v>#VALUE!</v>
      </c>
      <c r="I77" s="143" t="s">
        <v>1114</v>
      </c>
      <c r="J77" s="143" t="s">
        <v>797</v>
      </c>
      <c r="K77" s="143" t="s">
        <v>1179</v>
      </c>
      <c r="L77" s="144" t="s">
        <v>933</v>
      </c>
      <c r="M77" s="143" t="str">
        <f t="shared" si="5"/>
        <v>布龙村股份经济合作社</v>
      </c>
      <c r="N77" s="143" t="s">
        <v>1147</v>
      </c>
      <c r="O77" s="143" t="s">
        <v>1180</v>
      </c>
      <c r="P77" s="145">
        <v>0</v>
      </c>
      <c r="Q77" s="146" t="str">
        <f>VLOOKUP(D77,[1]附件3!E:O,11,0)</f>
        <v>经营类</v>
      </c>
      <c r="R77" s="147">
        <f t="shared" si="9"/>
        <v>0</v>
      </c>
      <c r="S77" s="147">
        <f t="shared" si="10"/>
        <v>0</v>
      </c>
    </row>
    <row r="78" s="101" customFormat="1" ht="20.1" customHeight="1" spans="1:19">
      <c r="A78" s="139" t="str">
        <f>VLOOKUP(D78,[1]附件3!E:AG,29,0)</f>
        <v>540423202318015</v>
      </c>
      <c r="B78" s="139" t="s">
        <v>20</v>
      </c>
      <c r="C78" s="140">
        <f>VLOOKUP(D78,[1]附件3!E:AF,28,0)</f>
        <v>2023</v>
      </c>
      <c r="D78" s="139" t="s">
        <v>374</v>
      </c>
      <c r="E78" s="141">
        <f>VLOOKUP(D78,[1]附件3!E:N,8,0)</f>
        <v>230.047623</v>
      </c>
      <c r="F78" s="142" t="e">
        <f>SUMIFS('[1]附件5-2'!I:I,'[1]附件5-2'!V:V,D78)</f>
        <v>#VALUE!</v>
      </c>
      <c r="G78" s="141">
        <f t="shared" si="8"/>
        <v>230.047623</v>
      </c>
      <c r="H78" s="141" t="e">
        <f>IF(Q78="到户类",IF(S78&gt;=120,0,G78-G78*(1-'[1]附件5-2'!$Y$1)/120*S78),IF(Q78="到户类",G78,SUMIFS('[1]附件5-2'!L:L,'[1]附件5-2'!V:V,D78)/10000))</f>
        <v>#VALUE!</v>
      </c>
      <c r="I78" s="143" t="s">
        <v>1114</v>
      </c>
      <c r="J78" s="143" t="s">
        <v>797</v>
      </c>
      <c r="K78" s="143" t="s">
        <v>1205</v>
      </c>
      <c r="L78" s="144" t="s">
        <v>937</v>
      </c>
      <c r="M78" s="143" t="str">
        <f t="shared" si="5"/>
        <v>波东村股份经济合作社
甘登村股份经济合作社</v>
      </c>
      <c r="N78" s="143" t="s">
        <v>1161</v>
      </c>
      <c r="O78" s="143" t="s">
        <v>1206</v>
      </c>
      <c r="P78" s="145">
        <v>0</v>
      </c>
      <c r="Q78" s="146" t="str">
        <f>VLOOKUP(D78,[1]附件3!E:O,11,0)</f>
        <v>经营类</v>
      </c>
      <c r="R78" s="147">
        <f t="shared" si="9"/>
        <v>0</v>
      </c>
      <c r="S78" s="147">
        <f t="shared" si="10"/>
        <v>0</v>
      </c>
    </row>
    <row r="79" s="101" customFormat="1" ht="20.1" customHeight="1" spans="1:19">
      <c r="A79" s="139" t="str">
        <f>VLOOKUP(D79,[1]附件3!E:AG,29,0)</f>
        <v>540423202318016</v>
      </c>
      <c r="B79" s="139" t="s">
        <v>20</v>
      </c>
      <c r="C79" s="140">
        <f>VLOOKUP(D79,[1]附件3!E:AF,28,0)</f>
        <v>2023</v>
      </c>
      <c r="D79" s="139" t="s">
        <v>373</v>
      </c>
      <c r="E79" s="141">
        <f>VLOOKUP(D79,[1]附件3!E:N,8,0)</f>
        <v>545.639331</v>
      </c>
      <c r="F79" s="142" t="e">
        <f>SUMIFS('[1]附件5-2'!I:I,'[1]附件5-2'!V:V,D79)</f>
        <v>#VALUE!</v>
      </c>
      <c r="G79" s="141">
        <f t="shared" si="8"/>
        <v>545.639331</v>
      </c>
      <c r="H79" s="141" t="e">
        <f>IF(Q79="到户类",IF(S79&gt;=120,0,G79-G79*(1-'[1]附件5-2'!$Y$1)/120*S79),IF(Q79="到户类",G79,SUMIFS('[1]附件5-2'!L:L,'[1]附件5-2'!V:V,D79)/10000))</f>
        <v>#VALUE!</v>
      </c>
      <c r="I79" s="143" t="s">
        <v>1114</v>
      </c>
      <c r="J79" s="143" t="s">
        <v>797</v>
      </c>
      <c r="K79" s="143" t="s">
        <v>1209</v>
      </c>
      <c r="L79" s="144" t="s">
        <v>945</v>
      </c>
      <c r="M79" s="143" t="str">
        <f t="shared" si="5"/>
        <v>加热萨村股份经济合作社
曾求村股份经济合作社</v>
      </c>
      <c r="N79" s="148" t="s">
        <v>1210</v>
      </c>
      <c r="O79" s="148" t="s">
        <v>1211</v>
      </c>
      <c r="P79" s="145">
        <v>0</v>
      </c>
      <c r="Q79" s="146" t="str">
        <f>VLOOKUP(D79,[1]附件3!E:O,11,0)</f>
        <v>经营类</v>
      </c>
      <c r="R79" s="147">
        <f t="shared" si="9"/>
        <v>0</v>
      </c>
      <c r="S79" s="147">
        <f t="shared" si="10"/>
        <v>0</v>
      </c>
    </row>
    <row r="80" s="101" customFormat="1" ht="20.1" customHeight="1" spans="1:19">
      <c r="A80" s="139" t="str">
        <f>VLOOKUP(D80,[1]附件3!E:AG,29,0)</f>
        <v>540423202312038</v>
      </c>
      <c r="B80" s="139" t="s">
        <v>20</v>
      </c>
      <c r="C80" s="140">
        <f>VLOOKUP(D80,[1]附件3!E:AF,28,0)</f>
        <v>2023</v>
      </c>
      <c r="D80" s="139" t="s">
        <v>393</v>
      </c>
      <c r="E80" s="141">
        <f>VLOOKUP(D80,[1]附件3!E:N,8,0)</f>
        <v>3037.869008</v>
      </c>
      <c r="F80" s="142" t="e">
        <f>SUMIFS('[1]附件5-2'!I:I,'[1]附件5-2'!V:V,D80)</f>
        <v>#VALUE!</v>
      </c>
      <c r="G80" s="141">
        <f t="shared" si="8"/>
        <v>3037.869008</v>
      </c>
      <c r="H80" s="141" t="e">
        <f>IF(Q80="到户类",IF(S80&gt;=120,0,G80-G80*(1-'[1]附件5-2'!$Y$1)/120*S80),IF(Q80="到户类",G80,SUMIFS('[1]附件5-2'!L:L,'[1]附件5-2'!V:V,D80)/10000))</f>
        <v>#VALUE!</v>
      </c>
      <c r="I80" s="143" t="s">
        <v>1166</v>
      </c>
      <c r="J80" s="143" t="s">
        <v>826</v>
      </c>
      <c r="K80" s="143" t="s">
        <v>737</v>
      </c>
      <c r="L80" s="144">
        <v>0</v>
      </c>
      <c r="M80" s="143" t="str">
        <f t="shared" si="5"/>
        <v>墨脱县城乡振兴产业有限公司</v>
      </c>
      <c r="N80" s="143" t="s">
        <v>646</v>
      </c>
      <c r="O80" s="143" t="s">
        <v>1167</v>
      </c>
      <c r="P80" s="145">
        <v>0</v>
      </c>
      <c r="Q80" s="146" t="str">
        <f>VLOOKUP(D80,[1]附件3!E:O,11,0)</f>
        <v>经营类</v>
      </c>
      <c r="R80" s="147">
        <f t="shared" si="9"/>
        <v>0</v>
      </c>
      <c r="S80" s="147">
        <f t="shared" si="10"/>
        <v>0</v>
      </c>
    </row>
    <row r="81" s="101" customFormat="1" ht="20.1" customHeight="1" spans="1:19">
      <c r="A81" s="139" t="str">
        <f>VLOOKUP(D81,[1]附件3!E:AG,29,0)</f>
        <v>540423202312040</v>
      </c>
      <c r="B81" s="139" t="s">
        <v>20</v>
      </c>
      <c r="C81" s="140">
        <f>VLOOKUP(D81,[1]附件3!E:AF,28,0)</f>
        <v>2023</v>
      </c>
      <c r="D81" s="139" t="s">
        <v>372</v>
      </c>
      <c r="E81" s="141">
        <f>VLOOKUP(D81,[1]附件3!E:N,8,0)</f>
        <v>640.4799</v>
      </c>
      <c r="F81" s="142" t="e">
        <f>SUMIFS('[1]附件5-2'!I:I,'[1]附件5-2'!V:V,D81)</f>
        <v>#VALUE!</v>
      </c>
      <c r="G81" s="141">
        <f t="shared" si="8"/>
        <v>640.4799</v>
      </c>
      <c r="H81" s="141" t="e">
        <f>IF(Q81="到户类",IF(S81&gt;=120,0,G81-G81*(1-'[1]附件5-2'!$Y$1)/120*S81),IF(Q81="到户类",G81,SUMIFS('[1]附件5-2'!L:L,'[1]附件5-2'!V:V,D81)/10000))</f>
        <v>#VALUE!</v>
      </c>
      <c r="I81" s="143" t="s">
        <v>1166</v>
      </c>
      <c r="J81" s="143" t="s">
        <v>826</v>
      </c>
      <c r="K81" s="143" t="s">
        <v>737</v>
      </c>
      <c r="L81" s="144" t="s">
        <v>846</v>
      </c>
      <c r="M81" s="143" t="str">
        <f t="shared" si="5"/>
        <v>墨脱县城乡振兴产业有限公司</v>
      </c>
      <c r="N81" s="143" t="s">
        <v>646</v>
      </c>
      <c r="O81" s="143" t="s">
        <v>1167</v>
      </c>
      <c r="P81" s="145">
        <v>0</v>
      </c>
      <c r="Q81" s="146" t="str">
        <f>VLOOKUP(D81,[1]附件3!E:O,11,0)</f>
        <v>经营类</v>
      </c>
      <c r="R81" s="147">
        <f t="shared" si="9"/>
        <v>0</v>
      </c>
      <c r="S81" s="147">
        <f t="shared" si="10"/>
        <v>0</v>
      </c>
    </row>
    <row r="82" s="101" customFormat="1" ht="20.1" customHeight="1" spans="1:19">
      <c r="A82" s="139" t="str">
        <f>VLOOKUP(D82,[1]附件3!E:AG,29,0)</f>
        <v>540423202317027</v>
      </c>
      <c r="B82" s="139" t="s">
        <v>20</v>
      </c>
      <c r="C82" s="140">
        <f>VLOOKUP(D82,[1]附件3!E:AF,28,0)</f>
        <v>2023</v>
      </c>
      <c r="D82" s="139" t="s">
        <v>369</v>
      </c>
      <c r="E82" s="141">
        <f>VLOOKUP(D82,[1]附件3!E:N,8,0)</f>
        <v>1301.156868</v>
      </c>
      <c r="F82" s="142" t="e">
        <f>SUMIFS('[1]附件5-2'!I:I,'[1]附件5-2'!V:V,D82)</f>
        <v>#VALUE!</v>
      </c>
      <c r="G82" s="141">
        <f t="shared" si="8"/>
        <v>1301.156868</v>
      </c>
      <c r="H82" s="141" t="e">
        <f>IF(Q82="到户类",IF(S82&gt;=120,0,G82-G82*(1-'[1]附件5-2'!$Y$1)/120*S82),IF(Q82="到户类",G82,SUMIFS('[1]附件5-2'!L:L,'[1]附件5-2'!V:V,D82)/10000))</f>
        <v>#VALUE!</v>
      </c>
      <c r="I82" s="143" t="s">
        <v>1114</v>
      </c>
      <c r="J82" s="143" t="s">
        <v>797</v>
      </c>
      <c r="K82" s="143" t="s">
        <v>1212</v>
      </c>
      <c r="L82" s="144" t="s">
        <v>718</v>
      </c>
      <c r="M82" s="143" t="str">
        <f t="shared" si="5"/>
        <v>文朗村股份经济合作社</v>
      </c>
      <c r="N82" s="143" t="s">
        <v>1122</v>
      </c>
      <c r="O82" s="143" t="s">
        <v>1213</v>
      </c>
      <c r="P82" s="145">
        <v>0</v>
      </c>
      <c r="Q82" s="146" t="str">
        <f>VLOOKUP(D82,[1]附件3!E:O,11,0)</f>
        <v>经营类</v>
      </c>
      <c r="R82" s="147">
        <f t="shared" si="9"/>
        <v>0</v>
      </c>
      <c r="S82" s="147">
        <f t="shared" si="10"/>
        <v>0</v>
      </c>
    </row>
    <row r="83" s="101" customFormat="1" ht="20.1" customHeight="1" spans="1:19">
      <c r="A83" s="139" t="str">
        <f>VLOOKUP(D83,[1]附件3!E:AG,29,0)</f>
        <v>540423202317028</v>
      </c>
      <c r="B83" s="139" t="s">
        <v>20</v>
      </c>
      <c r="C83" s="140">
        <f>VLOOKUP(D83,[1]附件3!E:AF,28,0)</f>
        <v>2023</v>
      </c>
      <c r="D83" s="139" t="s">
        <v>371</v>
      </c>
      <c r="E83" s="141">
        <f>VLOOKUP(D83,[1]附件3!E:N,8,0)</f>
        <v>909.64008</v>
      </c>
      <c r="F83" s="142" t="e">
        <f>SUMIFS('[1]附件5-2'!I:I,'[1]附件5-2'!V:V,D83)</f>
        <v>#VALUE!</v>
      </c>
      <c r="G83" s="141">
        <f t="shared" si="8"/>
        <v>909.64008</v>
      </c>
      <c r="H83" s="141" t="e">
        <f>IF(Q83="到户类",IF(S83&gt;=120,0,G83-G83*(1-'[1]附件5-2'!$Y$1)/120*S83),IF(Q83="到户类",G83,SUMIFS('[1]附件5-2'!L:L,'[1]附件5-2'!V:V,D83)/10000))</f>
        <v>#VALUE!</v>
      </c>
      <c r="I83" s="143" t="s">
        <v>1114</v>
      </c>
      <c r="J83" s="143" t="s">
        <v>797</v>
      </c>
      <c r="K83" s="143" t="s">
        <v>1153</v>
      </c>
      <c r="L83" s="144" t="s">
        <v>965</v>
      </c>
      <c r="M83" s="143" t="str">
        <f t="shared" si="5"/>
        <v>易贡白村股份经济合作社</v>
      </c>
      <c r="N83" s="143" t="s">
        <v>1122</v>
      </c>
      <c r="O83" s="143" t="s">
        <v>1154</v>
      </c>
      <c r="P83" s="145">
        <v>0</v>
      </c>
      <c r="Q83" s="146" t="str">
        <f>VLOOKUP(D83,[1]附件3!E:O,11,0)</f>
        <v>经营类</v>
      </c>
      <c r="R83" s="147">
        <f t="shared" si="9"/>
        <v>0</v>
      </c>
      <c r="S83" s="147">
        <f t="shared" si="10"/>
        <v>0</v>
      </c>
    </row>
    <row r="84" s="101" customFormat="1" ht="20.1" customHeight="1" spans="1:19">
      <c r="A84" s="150" t="str">
        <f>VLOOKUP(D84,[1]附件3!E:AG,29,0)</f>
        <v>540423202316024</v>
      </c>
      <c r="B84" s="150" t="s">
        <v>20</v>
      </c>
      <c r="C84" s="151">
        <f>VLOOKUP(D84,[1]附件3!E:AF,28,0)</f>
        <v>2023</v>
      </c>
      <c r="D84" s="150" t="s">
        <v>379</v>
      </c>
      <c r="E84" s="152">
        <f>VLOOKUP(D84,[1]附件3!E:N,8,0)</f>
        <v>596.1317</v>
      </c>
      <c r="F84" s="153" t="e">
        <f>SUMIFS('[1]附件5-2'!I:I,'[1]附件5-2'!V:V,D84)</f>
        <v>#VALUE!</v>
      </c>
      <c r="G84" s="152">
        <f t="shared" si="8"/>
        <v>596.1317</v>
      </c>
      <c r="H84" s="141" t="e">
        <f>IF(Q84="到户类",IF(S84&gt;=120,0,G84-G84*(1-'[1]附件5-2'!$Y$1)/120*S84),IF(Q84="到户类",G84,SUMIFS('[1]附件5-2'!L:L,'[1]附件5-2'!V:V,D84)/10000))</f>
        <v>#VALUE!</v>
      </c>
      <c r="I84" s="154" t="s">
        <v>1114</v>
      </c>
      <c r="J84" s="154" t="s">
        <v>797</v>
      </c>
      <c r="K84" s="154" t="s">
        <v>1214</v>
      </c>
      <c r="L84" s="155">
        <v>0</v>
      </c>
      <c r="M84" s="154" t="str">
        <f t="shared" si="5"/>
        <v>易贡白村股份经济合作社
文朗村股份经济合作社</v>
      </c>
      <c r="N84" s="154" t="s">
        <v>1122</v>
      </c>
      <c r="O84" s="154" t="s">
        <v>1215</v>
      </c>
      <c r="P84" s="145">
        <v>0</v>
      </c>
      <c r="Q84" s="146" t="str">
        <f>VLOOKUP(D84,[1]附件3!E:O,11,0)</f>
        <v>经营类</v>
      </c>
      <c r="R84" s="147">
        <f t="shared" si="9"/>
        <v>0</v>
      </c>
      <c r="S84" s="147">
        <f t="shared" si="10"/>
        <v>0</v>
      </c>
    </row>
    <row r="85" s="101" customFormat="1" ht="20.1" customHeight="1" spans="1:19">
      <c r="A85" s="139" t="str">
        <f>VLOOKUP(D85,[1]附件3!E:AG,29,0)</f>
        <v>540423202316025</v>
      </c>
      <c r="B85" s="139" t="s">
        <v>20</v>
      </c>
      <c r="C85" s="140">
        <f>VLOOKUP(D85,[1]附件3!E:AF,28,0)</f>
        <v>2023</v>
      </c>
      <c r="D85" s="139" t="s">
        <v>368</v>
      </c>
      <c r="E85" s="141">
        <f>VLOOKUP(D85,[1]附件3!E:N,8,0)</f>
        <v>1421.055909</v>
      </c>
      <c r="F85" s="142" t="e">
        <f>SUMIFS('[1]附件5-2'!I:I,'[1]附件5-2'!V:V,D85)</f>
        <v>#VALUE!</v>
      </c>
      <c r="G85" s="141">
        <f t="shared" si="8"/>
        <v>1421.055909</v>
      </c>
      <c r="H85" s="141" t="e">
        <f>IF(Q85="到户类",IF(S85&gt;=120,0,G85-G85*(1-'[1]附件5-2'!$Y$1)/120*S85),IF(Q85="到户类",G85,SUMIFS('[1]附件5-2'!L:L,'[1]附件5-2'!V:V,D85)/10000))</f>
        <v>#VALUE!</v>
      </c>
      <c r="I85" s="143" t="s">
        <v>1166</v>
      </c>
      <c r="J85" s="143" t="s">
        <v>1186</v>
      </c>
      <c r="K85" s="143" t="s">
        <v>1216</v>
      </c>
      <c r="L85" s="144" t="s">
        <v>974</v>
      </c>
      <c r="M85" s="143" t="str">
        <f t="shared" si="5"/>
        <v>加热萨乡人民政府
甘登乡人民政府</v>
      </c>
      <c r="N85" s="143" t="s">
        <v>646</v>
      </c>
      <c r="O85" s="143" t="s">
        <v>1217</v>
      </c>
      <c r="P85" s="145">
        <v>0</v>
      </c>
      <c r="Q85" s="146" t="str">
        <f>VLOOKUP(D85,[1]附件3!E:O,11,0)</f>
        <v>经营类</v>
      </c>
      <c r="R85" s="147">
        <f t="shared" si="9"/>
        <v>0</v>
      </c>
      <c r="S85" s="147">
        <f t="shared" si="10"/>
        <v>0</v>
      </c>
    </row>
    <row r="86" s="101" customFormat="1" ht="20.1" customHeight="1" spans="1:19">
      <c r="A86" s="139" t="str">
        <f>VLOOKUP(D86,[1]附件3!E:AG,29,0)</f>
        <v>540423201716027</v>
      </c>
      <c r="B86" s="139" t="s">
        <v>20</v>
      </c>
      <c r="C86" s="140">
        <f>VLOOKUP(D86,[1]附件3!E:AF,28,0)</f>
        <v>2017</v>
      </c>
      <c r="D86" s="139" t="s">
        <v>191</v>
      </c>
      <c r="E86" s="141">
        <f>VLOOKUP(D86,[1]附件3!E:N,8,0)</f>
        <v>500</v>
      </c>
      <c r="F86" s="142" t="e">
        <f>SUMIFS('[1]附件5-2'!I:I,'[1]附件5-2'!V:V,D86)</f>
        <v>#VALUE!</v>
      </c>
      <c r="G86" s="141">
        <f t="shared" si="8"/>
        <v>500</v>
      </c>
      <c r="H86" s="141" t="e">
        <f>IF(Q86="到户类",IF(S86&gt;=120,0,G86-G86*(1-'[1]附件5-2'!$Y$1)/120*S86),IF(Q86="到户类",G86,SUMIFS('[1]附件5-2'!L:L,'[1]附件5-2'!V:V,D86)/10000))</f>
        <v>#VALUE!</v>
      </c>
      <c r="I86" s="143" t="s">
        <v>1114</v>
      </c>
      <c r="J86" s="143" t="s">
        <v>797</v>
      </c>
      <c r="K86" s="143" t="s">
        <v>1172</v>
      </c>
      <c r="L86" s="144">
        <v>0</v>
      </c>
      <c r="M86" s="143" t="str">
        <f t="shared" si="5"/>
        <v>亚东村股份经济合作社</v>
      </c>
      <c r="N86" s="148" t="s">
        <v>1185</v>
      </c>
      <c r="O86" s="148" t="s">
        <v>1218</v>
      </c>
      <c r="P86" s="145">
        <v>0</v>
      </c>
      <c r="Q86" s="146" t="str">
        <f>VLOOKUP(D86,[1]附件3!E:O,11,0)</f>
        <v>经营类</v>
      </c>
      <c r="R86" s="147">
        <f t="shared" si="9"/>
        <v>0</v>
      </c>
      <c r="S86" s="147">
        <f t="shared" si="10"/>
        <v>0</v>
      </c>
    </row>
    <row r="87" s="101" customFormat="1" ht="20.1" customHeight="1" spans="1:19">
      <c r="A87" s="139" t="str">
        <f>VLOOKUP(D87,[1]附件3!E:AG,29,0)</f>
        <v>540423202107017</v>
      </c>
      <c r="B87" s="139" t="s">
        <v>20</v>
      </c>
      <c r="C87" s="140">
        <f>VLOOKUP(D87,[1]附件3!E:AF,28,0)</f>
        <v>2021</v>
      </c>
      <c r="D87" s="139" t="s">
        <v>320</v>
      </c>
      <c r="E87" s="141">
        <f>VLOOKUP(D87,[1]附件3!E:N,8,0)</f>
        <v>300</v>
      </c>
      <c r="F87" s="142" t="e">
        <f>SUMIFS('[1]附件5-2'!I:I,'[1]附件5-2'!V:V,D87)</f>
        <v>#VALUE!</v>
      </c>
      <c r="G87" s="141">
        <f t="shared" si="8"/>
        <v>300</v>
      </c>
      <c r="H87" s="141" t="e">
        <f>IF(Q87="到户类",IF(S87&gt;=120,0,G87-G87*(1-'[1]附件5-2'!$Y$1)/120*S87),IF(Q87="到户类",G87,SUMIFS('[1]附件5-2'!L:L,'[1]附件5-2'!V:V,D87)/10000))</f>
        <v>#VALUE!</v>
      </c>
      <c r="I87" s="143" t="s">
        <v>1114</v>
      </c>
      <c r="J87" s="143" t="s">
        <v>797</v>
      </c>
      <c r="K87" s="143" t="s">
        <v>1197</v>
      </c>
      <c r="L87" s="144" t="s">
        <v>859</v>
      </c>
      <c r="M87" s="143" t="str">
        <f t="shared" si="5"/>
        <v>朗杰岗村股份经济合作社</v>
      </c>
      <c r="N87" s="143" t="s">
        <v>1128</v>
      </c>
      <c r="O87" s="143" t="s">
        <v>1198</v>
      </c>
      <c r="P87" s="145">
        <v>0</v>
      </c>
      <c r="Q87" s="146" t="str">
        <f>VLOOKUP(D87,[1]附件3!E:O,11,0)</f>
        <v>经营类</v>
      </c>
      <c r="R87" s="147">
        <f t="shared" si="9"/>
        <v>0</v>
      </c>
      <c r="S87" s="147">
        <f t="shared" si="10"/>
        <v>0</v>
      </c>
    </row>
    <row r="88" s="101" customFormat="1" ht="20.1" customHeight="1" spans="1:19">
      <c r="A88" s="139" t="str">
        <f>VLOOKUP(D88,[1]附件3!E:AG,29,0)</f>
        <v>540423202319027</v>
      </c>
      <c r="B88" s="139" t="s">
        <v>20</v>
      </c>
      <c r="C88" s="140">
        <f>VLOOKUP(D88,[1]附件3!E:AF,28,0)</f>
        <v>2023</v>
      </c>
      <c r="D88" s="139" t="s">
        <v>391</v>
      </c>
      <c r="E88" s="141">
        <f>VLOOKUP(D88,[1]附件3!E:N,8,0)</f>
        <v>721.743882</v>
      </c>
      <c r="F88" s="142" t="e">
        <f>SUMIFS('[1]附件5-2'!I:I,'[1]附件5-2'!V:V,D88)</f>
        <v>#VALUE!</v>
      </c>
      <c r="G88" s="141">
        <f t="shared" si="8"/>
        <v>721.743882</v>
      </c>
      <c r="H88" s="141" t="e">
        <f>IF(Q88="到户类",IF(S88&gt;=120,0,G88-G88*(1-'[1]附件5-2'!$Y$1)/120*S88),IF(Q88="到户类",G88,SUMIFS('[1]附件5-2'!L:L,'[1]附件5-2'!V:V,D88)/10000))</f>
        <v>#VALUE!</v>
      </c>
      <c r="I88" s="143" t="s">
        <v>1114</v>
      </c>
      <c r="J88" s="143" t="s">
        <v>797</v>
      </c>
      <c r="K88" s="143" t="s">
        <v>1172</v>
      </c>
      <c r="L88" s="144">
        <v>0</v>
      </c>
      <c r="M88" s="143" t="str">
        <f t="shared" si="5"/>
        <v>亚东村股份经济合作社</v>
      </c>
      <c r="N88" s="148" t="s">
        <v>1185</v>
      </c>
      <c r="O88" s="148" t="s">
        <v>1218</v>
      </c>
      <c r="P88" s="145">
        <v>0</v>
      </c>
      <c r="Q88" s="146" t="str">
        <f>VLOOKUP(D88,[1]附件3!E:O,11,0)</f>
        <v>经营类</v>
      </c>
      <c r="R88" s="147">
        <f t="shared" si="9"/>
        <v>0</v>
      </c>
      <c r="S88" s="147">
        <f t="shared" si="10"/>
        <v>0</v>
      </c>
    </row>
    <row r="89" s="101" customFormat="1" ht="20.1" customHeight="1" spans="1:19">
      <c r="A89" s="139" t="str">
        <f>VLOOKUP(D89,[1]附件3!E:AG,29,0)</f>
        <v>540423202312052</v>
      </c>
      <c r="B89" s="139" t="s">
        <v>20</v>
      </c>
      <c r="C89" s="140">
        <f>VLOOKUP(D89,[1]附件3!E:AF,28,0)</f>
        <v>2023</v>
      </c>
      <c r="D89" s="139" t="s">
        <v>392</v>
      </c>
      <c r="E89" s="141">
        <f>VLOOKUP(D89,[1]附件3!E:N,8,0)</f>
        <v>576.715452</v>
      </c>
      <c r="F89" s="142" t="e">
        <f>SUMIFS('[1]附件5-2'!I:I,'[1]附件5-2'!V:V,D89)</f>
        <v>#VALUE!</v>
      </c>
      <c r="G89" s="141">
        <f t="shared" si="8"/>
        <v>576.715452</v>
      </c>
      <c r="H89" s="141" t="e">
        <f>IF(Q89="到户类",IF(S89&gt;=120,0,G89-G89*(1-'[1]附件5-2'!$Y$1)/120*S89),IF(Q89="到户类",G89,SUMIFS('[1]附件5-2'!L:L,'[1]附件5-2'!V:V,D89)/10000))</f>
        <v>#VALUE!</v>
      </c>
      <c r="I89" s="143" t="s">
        <v>1166</v>
      </c>
      <c r="J89" s="143" t="s">
        <v>1186</v>
      </c>
      <c r="K89" s="143" t="s">
        <v>1189</v>
      </c>
      <c r="L89" s="144">
        <v>0</v>
      </c>
      <c r="M89" s="143" t="str">
        <f t="shared" si="5"/>
        <v>达木乡人民政府</v>
      </c>
      <c r="N89" s="143" t="s">
        <v>646</v>
      </c>
      <c r="O89" s="148" t="s">
        <v>1190</v>
      </c>
      <c r="P89" s="145">
        <v>0</v>
      </c>
      <c r="Q89" s="146" t="str">
        <f>VLOOKUP(D89,[1]附件3!E:O,11,0)</f>
        <v>经营类</v>
      </c>
      <c r="R89" s="147">
        <f t="shared" si="9"/>
        <v>0</v>
      </c>
      <c r="S89" s="147">
        <f t="shared" si="10"/>
        <v>0</v>
      </c>
    </row>
    <row r="90" s="101" customFormat="1" ht="20.1" customHeight="1" spans="1:19">
      <c r="A90" s="139" t="str">
        <f>VLOOKUP(D90,[1]附件3!E:AG,29,0)</f>
        <v>540423201307020</v>
      </c>
      <c r="B90" s="139" t="s">
        <v>20</v>
      </c>
      <c r="C90" s="140">
        <f>VLOOKUP(D90,[1]附件3!E:AF,28,0)</f>
        <v>2013</v>
      </c>
      <c r="D90" s="139" t="s">
        <v>497</v>
      </c>
      <c r="E90" s="141">
        <f>VLOOKUP(D90,[1]附件3!E:N,8,0)</f>
        <v>50</v>
      </c>
      <c r="F90" s="142" t="e">
        <f>SUMIFS('[1]附件5-2'!I:I,'[1]附件5-2'!V:V,D90)</f>
        <v>#VALUE!</v>
      </c>
      <c r="G90" s="141">
        <f t="shared" si="8"/>
        <v>50</v>
      </c>
      <c r="H90" s="141" t="e">
        <f>IF(Q90="到户类",IF(S90&gt;=120,0,G90-G90*(1-'[1]附件5-2'!$Y$1)/120*S90),IF(Q90="到户类",G90,SUMIFS('[1]附件5-2'!L:L,'[1]附件5-2'!V:V,D90)/10000))</f>
        <v>#VALUE!</v>
      </c>
      <c r="I90" s="143" t="s">
        <v>1114</v>
      </c>
      <c r="J90" s="143" t="s">
        <v>797</v>
      </c>
      <c r="K90" s="143" t="s">
        <v>1200</v>
      </c>
      <c r="L90" s="144">
        <v>0</v>
      </c>
      <c r="M90" s="143" t="str">
        <f t="shared" si="5"/>
        <v>西让村股份经济合作社</v>
      </c>
      <c r="N90" s="143" t="s">
        <v>1125</v>
      </c>
      <c r="O90" s="143" t="s">
        <v>1201</v>
      </c>
      <c r="P90" s="145">
        <v>0</v>
      </c>
      <c r="Q90" s="146" t="str">
        <f>VLOOKUP(D90,[1]附件3!E:O,11,0)</f>
        <v>经营类</v>
      </c>
      <c r="R90" s="147">
        <f t="shared" si="9"/>
        <v>0</v>
      </c>
      <c r="S90" s="147">
        <f t="shared" si="10"/>
        <v>0</v>
      </c>
    </row>
    <row r="91" s="101" customFormat="1" ht="20.1" customHeight="1" spans="1:19">
      <c r="A91" s="139" t="str">
        <f>VLOOKUP(D91,[1]附件3!E:AG,29,0)</f>
        <v>540423201307021</v>
      </c>
      <c r="B91" s="139" t="s">
        <v>20</v>
      </c>
      <c r="C91" s="140">
        <f>VLOOKUP(D91,[1]附件3!E:AF,28,0)</f>
        <v>2013</v>
      </c>
      <c r="D91" s="139" t="s">
        <v>508</v>
      </c>
      <c r="E91" s="141">
        <f>VLOOKUP(D91,[1]附件3!E:N,8,0)</f>
        <v>61</v>
      </c>
      <c r="F91" s="142" t="e">
        <f>SUMIFS('[1]附件5-2'!I:I,'[1]附件5-2'!V:V,D91)</f>
        <v>#VALUE!</v>
      </c>
      <c r="G91" s="141">
        <f t="shared" si="8"/>
        <v>61</v>
      </c>
      <c r="H91" s="141" t="e">
        <f>IF(Q91="到户类",IF(S91&gt;=120,0,G91-G91*(1-'[1]附件5-2'!$Y$1)/120*S91),IF(Q91="到户类",G91,SUMIFS('[1]附件5-2'!L:L,'[1]附件5-2'!V:V,D91)/10000))</f>
        <v>#VALUE!</v>
      </c>
      <c r="I91" s="143" t="s">
        <v>1114</v>
      </c>
      <c r="J91" s="143" t="s">
        <v>797</v>
      </c>
      <c r="K91" s="143" t="s">
        <v>1127</v>
      </c>
      <c r="L91" s="144">
        <v>0</v>
      </c>
      <c r="M91" s="143" t="str">
        <f t="shared" si="5"/>
        <v>亚让村股份经济合作社</v>
      </c>
      <c r="N91" s="148" t="s">
        <v>1128</v>
      </c>
      <c r="O91" s="148" t="s">
        <v>1129</v>
      </c>
      <c r="P91" s="145">
        <v>0</v>
      </c>
      <c r="Q91" s="146" t="str">
        <f>VLOOKUP(D91,[1]附件3!E:O,11,0)</f>
        <v>经营类</v>
      </c>
      <c r="R91" s="147">
        <f t="shared" si="9"/>
        <v>0</v>
      </c>
      <c r="S91" s="147">
        <f t="shared" si="10"/>
        <v>0</v>
      </c>
    </row>
    <row r="92" s="101" customFormat="1" ht="20.1" customHeight="1" spans="1:19">
      <c r="A92" s="139" t="str">
        <f>VLOOKUP(D92,[1]附件3!E:AG,29,0)</f>
        <v>540423201317034</v>
      </c>
      <c r="B92" s="139" t="s">
        <v>20</v>
      </c>
      <c r="C92" s="140">
        <f>VLOOKUP(D92,[1]附件3!E:AF,28,0)</f>
        <v>2013</v>
      </c>
      <c r="D92" s="139" t="s">
        <v>502</v>
      </c>
      <c r="E92" s="141">
        <f>VLOOKUP(D92,[1]附件3!E:N,8,0)</f>
        <v>95</v>
      </c>
      <c r="F92" s="142" t="e">
        <f>SUMIFS('[1]附件5-2'!I:I,'[1]附件5-2'!V:V,D92)</f>
        <v>#VALUE!</v>
      </c>
      <c r="G92" s="141">
        <f t="shared" si="8"/>
        <v>95</v>
      </c>
      <c r="H92" s="141" t="e">
        <f>IF(Q92="到户类",IF(S92&gt;=120,0,G92-G92*(1-'[1]附件5-2'!$Y$1)/120*S92),IF(Q92="到户类",G92,SUMIFS('[1]附件5-2'!L:L,'[1]附件5-2'!V:V,D92)/10000))</f>
        <v>#VALUE!</v>
      </c>
      <c r="I92" s="143" t="s">
        <v>1114</v>
      </c>
      <c r="J92" s="143" t="s">
        <v>797</v>
      </c>
      <c r="K92" s="143" t="s">
        <v>1151</v>
      </c>
      <c r="L92" s="144">
        <v>0</v>
      </c>
      <c r="M92" s="143" t="str">
        <f t="shared" si="5"/>
        <v>帮辛村股份经济合作社</v>
      </c>
      <c r="N92" s="148" t="s">
        <v>1219</v>
      </c>
      <c r="O92" s="148" t="s">
        <v>1220</v>
      </c>
      <c r="P92" s="145">
        <v>0</v>
      </c>
      <c r="Q92" s="146" t="str">
        <f>VLOOKUP(D92,[1]附件3!E:O,11,0)</f>
        <v>经营类</v>
      </c>
      <c r="R92" s="147">
        <f t="shared" si="9"/>
        <v>0</v>
      </c>
      <c r="S92" s="147">
        <f t="shared" si="10"/>
        <v>0</v>
      </c>
    </row>
    <row r="93" s="101" customFormat="1" ht="20.1" customHeight="1" spans="1:19">
      <c r="A93" s="139" t="str">
        <f>VLOOKUP(D93,[1]附件3!E:AG,29,0)</f>
        <v>540423201308002</v>
      </c>
      <c r="B93" s="139" t="s">
        <v>20</v>
      </c>
      <c r="C93" s="140">
        <f>VLOOKUP(D93,[1]附件3!E:AF,28,0)</f>
        <v>2013</v>
      </c>
      <c r="D93" s="139" t="s">
        <v>503</v>
      </c>
      <c r="E93" s="141">
        <f>VLOOKUP(D93,[1]附件3!E:N,8,0)</f>
        <v>48.014222</v>
      </c>
      <c r="F93" s="142" t="e">
        <f>SUMIFS('[1]附件5-2'!I:I,'[1]附件5-2'!V:V,D93)</f>
        <v>#VALUE!</v>
      </c>
      <c r="G93" s="141">
        <f t="shared" si="8"/>
        <v>48.014222</v>
      </c>
      <c r="H93" s="141" t="e">
        <f>IF(Q93="到户类",IF(S93&gt;=120,0,G93-G93*(1-'[1]附件5-2'!$Y$1)/120*S93),IF(Q93="到户类",G93,SUMIFS('[1]附件5-2'!L:L,'[1]附件5-2'!V:V,D93)/10000))</f>
        <v>#VALUE!</v>
      </c>
      <c r="I93" s="143" t="s">
        <v>1114</v>
      </c>
      <c r="J93" s="143" t="s">
        <v>797</v>
      </c>
      <c r="K93" s="143" t="s">
        <v>1130</v>
      </c>
      <c r="L93" s="144">
        <v>0</v>
      </c>
      <c r="M93" s="143" t="str">
        <f t="shared" si="5"/>
        <v>根登村股份经济合作社</v>
      </c>
      <c r="N93" s="148" t="s">
        <v>1219</v>
      </c>
      <c r="O93" s="148" t="s">
        <v>1132</v>
      </c>
      <c r="P93" s="145">
        <v>0</v>
      </c>
      <c r="Q93" s="146" t="str">
        <f>VLOOKUP(D93,[1]附件3!E:O,11,0)</f>
        <v>经营类</v>
      </c>
      <c r="R93" s="147">
        <f t="shared" si="9"/>
        <v>0</v>
      </c>
      <c r="S93" s="147">
        <f t="shared" si="10"/>
        <v>0</v>
      </c>
    </row>
    <row r="94" s="101" customFormat="1" ht="20.1" customHeight="1" spans="1:19">
      <c r="A94" s="139" t="str">
        <f>VLOOKUP(D94,[1]附件3!E:AG,29,0)</f>
        <v>540423201308003</v>
      </c>
      <c r="B94" s="139" t="s">
        <v>20</v>
      </c>
      <c r="C94" s="140">
        <f>VLOOKUP(D94,[1]附件3!E:AF,28,0)</f>
        <v>2013</v>
      </c>
      <c r="D94" s="139" t="s">
        <v>507</v>
      </c>
      <c r="E94" s="141">
        <f>VLOOKUP(D94,[1]附件3!E:N,8,0)</f>
        <v>47</v>
      </c>
      <c r="F94" s="142" t="e">
        <f>SUMIFS('[1]附件5-2'!I:I,'[1]附件5-2'!V:V,D94)</f>
        <v>#VALUE!</v>
      </c>
      <c r="G94" s="141">
        <f t="shared" si="8"/>
        <v>47</v>
      </c>
      <c r="H94" s="141" t="e">
        <f>IF(Q94="到户类",IF(S94&gt;=120,0,G94-G94*(1-'[1]附件5-2'!$Y$1)/120*S94),IF(Q94="到户类",G94,SUMIFS('[1]附件5-2'!L:L,'[1]附件5-2'!V:V,D94)/10000))</f>
        <v>#VALUE!</v>
      </c>
      <c r="I94" s="143" t="s">
        <v>1114</v>
      </c>
      <c r="J94" s="143" t="s">
        <v>797</v>
      </c>
      <c r="K94" s="143" t="s">
        <v>1144</v>
      </c>
      <c r="L94" s="144">
        <v>0</v>
      </c>
      <c r="M94" s="143" t="str">
        <f t="shared" si="5"/>
        <v>墨脱村股份经济合作社</v>
      </c>
      <c r="N94" s="143" t="s">
        <v>1128</v>
      </c>
      <c r="O94" s="143" t="s">
        <v>1145</v>
      </c>
      <c r="P94" s="145">
        <v>0</v>
      </c>
      <c r="Q94" s="146" t="str">
        <f>VLOOKUP(D94,[1]附件3!E:O,11,0)</f>
        <v>经营类</v>
      </c>
      <c r="R94" s="147">
        <f t="shared" si="9"/>
        <v>0</v>
      </c>
      <c r="S94" s="147">
        <f t="shared" si="10"/>
        <v>0</v>
      </c>
    </row>
    <row r="95" s="101" customFormat="1" ht="20.1" customHeight="1" spans="1:19">
      <c r="A95" s="139" t="str">
        <f>VLOOKUP(D95,[1]附件3!E:AG,29,0)</f>
        <v>540423201307022</v>
      </c>
      <c r="B95" s="139" t="s">
        <v>20</v>
      </c>
      <c r="C95" s="140">
        <f>VLOOKUP(D95,[1]附件3!E:AF,28,0)</f>
        <v>2013</v>
      </c>
      <c r="D95" s="139" t="s">
        <v>499</v>
      </c>
      <c r="E95" s="141">
        <f>VLOOKUP(D95,[1]附件3!E:N,8,0)</f>
        <v>53</v>
      </c>
      <c r="F95" s="142" t="e">
        <f>SUMIFS('[1]附件5-2'!I:I,'[1]附件5-2'!V:V,D95)</f>
        <v>#VALUE!</v>
      </c>
      <c r="G95" s="141">
        <f t="shared" si="8"/>
        <v>53</v>
      </c>
      <c r="H95" s="141" t="e">
        <f>IF(Q95="到户类",IF(S95&gt;=120,0,G95-G95*(1-'[1]附件5-2'!$Y$1)/120*S95),IF(Q95="到户类",G95,SUMIFS('[1]附件5-2'!L:L,'[1]附件5-2'!V:V,D95)/10000))</f>
        <v>#VALUE!</v>
      </c>
      <c r="I95" s="143" t="s">
        <v>1114</v>
      </c>
      <c r="J95" s="143" t="s">
        <v>797</v>
      </c>
      <c r="K95" s="143" t="s">
        <v>1127</v>
      </c>
      <c r="L95" s="144">
        <v>0</v>
      </c>
      <c r="M95" s="143" t="str">
        <f t="shared" ref="M95:M112" si="11">K95</f>
        <v>亚让村股份经济合作社</v>
      </c>
      <c r="N95" s="143" t="s">
        <v>1128</v>
      </c>
      <c r="O95" s="143" t="s">
        <v>1129</v>
      </c>
      <c r="P95" s="145">
        <v>0</v>
      </c>
      <c r="Q95" s="146" t="str">
        <f>VLOOKUP(D95,[1]附件3!E:O,11,0)</f>
        <v>经营类</v>
      </c>
      <c r="R95" s="147">
        <f t="shared" si="9"/>
        <v>0</v>
      </c>
      <c r="S95" s="147">
        <f t="shared" si="10"/>
        <v>0</v>
      </c>
    </row>
    <row r="96" s="101" customFormat="1" ht="20.1" customHeight="1" spans="1:19">
      <c r="A96" s="139" t="str">
        <f>VLOOKUP(D96,[1]附件3!E:AG,29,0)</f>
        <v>540423201319030</v>
      </c>
      <c r="B96" s="139" t="s">
        <v>20</v>
      </c>
      <c r="C96" s="140">
        <f>VLOOKUP(D96,[1]附件3!E:AF,28,0)</f>
        <v>2013</v>
      </c>
      <c r="D96" s="139" t="s">
        <v>509</v>
      </c>
      <c r="E96" s="141">
        <f>VLOOKUP(D96,[1]附件3!E:N,8,0)</f>
        <v>40</v>
      </c>
      <c r="F96" s="142" t="e">
        <f>SUMIFS('[1]附件5-2'!I:I,'[1]附件5-2'!V:V,D96)</f>
        <v>#VALUE!</v>
      </c>
      <c r="G96" s="141">
        <f t="shared" si="8"/>
        <v>40</v>
      </c>
      <c r="H96" s="141" t="e">
        <f>IF(Q96="到户类",IF(S96&gt;=120,0,G96-G96*(1-'[1]附件5-2'!$Y$1)/120*S96),IF(Q96="到户类",G96,SUMIFS('[1]附件5-2'!L:L,'[1]附件5-2'!V:V,D96)/10000))</f>
        <v>#VALUE!</v>
      </c>
      <c r="I96" s="143" t="s">
        <v>1114</v>
      </c>
      <c r="J96" s="143" t="s">
        <v>797</v>
      </c>
      <c r="K96" s="143" t="s">
        <v>1151</v>
      </c>
      <c r="L96" s="144">
        <v>0</v>
      </c>
      <c r="M96" s="143" t="str">
        <f t="shared" si="11"/>
        <v>帮辛村股份经济合作社</v>
      </c>
      <c r="N96" s="143" t="s">
        <v>1131</v>
      </c>
      <c r="O96" s="143" t="s">
        <v>1152</v>
      </c>
      <c r="P96" s="145">
        <v>0</v>
      </c>
      <c r="Q96" s="146" t="str">
        <f>VLOOKUP(D96,[1]附件3!E:O,11,0)</f>
        <v>经营类</v>
      </c>
      <c r="R96" s="147">
        <f t="shared" si="9"/>
        <v>0</v>
      </c>
      <c r="S96" s="147">
        <f t="shared" si="10"/>
        <v>0</v>
      </c>
    </row>
    <row r="97" s="101" customFormat="1" ht="20.1" customHeight="1" spans="1:20">
      <c r="A97" s="139" t="str">
        <f>VLOOKUP(D97,[1]附件3!E:AG,29,0)</f>
        <v>540423201307023</v>
      </c>
      <c r="B97" s="139" t="s">
        <v>20</v>
      </c>
      <c r="C97" s="140">
        <f>VLOOKUP(D97,[1]附件3!E:AF,28,0)</f>
        <v>2013</v>
      </c>
      <c r="D97" s="139" t="s">
        <v>510</v>
      </c>
      <c r="E97" s="141">
        <f>VLOOKUP(D97,[1]附件3!E:N,8,0)</f>
        <v>50</v>
      </c>
      <c r="F97" s="142" t="e">
        <f>SUMIFS('[1]附件5-2'!I:I,'[1]附件5-2'!V:V,D97)</f>
        <v>#VALUE!</v>
      </c>
      <c r="G97" s="141">
        <f t="shared" si="8"/>
        <v>50</v>
      </c>
      <c r="H97" s="141" t="e">
        <f>IF(Q97="到户类",IF(S97&gt;=120,0,G97-G97*(1-'[1]附件5-2'!$Y$1)/120*S97),IF(Q97="到户类",G97,SUMIFS('[1]附件5-2'!L:L,'[1]附件5-2'!V:V,D97)/10000))</f>
        <v>#VALUE!</v>
      </c>
      <c r="I97" s="143" t="s">
        <v>1114</v>
      </c>
      <c r="J97" s="143" t="s">
        <v>797</v>
      </c>
      <c r="K97" s="143" t="s">
        <v>1221</v>
      </c>
      <c r="L97" s="144">
        <v>0</v>
      </c>
      <c r="M97" s="143" t="str">
        <f t="shared" si="11"/>
        <v>宗荣村股份经济合作社</v>
      </c>
      <c r="N97" s="143" t="s">
        <v>1131</v>
      </c>
      <c r="O97" s="143" t="s">
        <v>1222</v>
      </c>
      <c r="P97" s="145">
        <v>0</v>
      </c>
      <c r="Q97" s="146" t="str">
        <f>VLOOKUP(D97,[1]附件3!E:O,11,0)</f>
        <v>经营类</v>
      </c>
      <c r="R97" s="147">
        <f t="shared" si="9"/>
        <v>0</v>
      </c>
      <c r="S97" s="147">
        <f t="shared" si="10"/>
        <v>0</v>
      </c>
    </row>
    <row r="98" s="101" customFormat="1" ht="20.1" customHeight="1" spans="1:20">
      <c r="A98" s="139" t="str">
        <f>VLOOKUP(D98,[1]附件3!E:AG,29,0)</f>
        <v>540423201319031</v>
      </c>
      <c r="B98" s="139" t="s">
        <v>20</v>
      </c>
      <c r="C98" s="140">
        <f>VLOOKUP(D98,[1]附件3!E:AF,28,0)</f>
        <v>2013</v>
      </c>
      <c r="D98" s="139" t="s">
        <v>511</v>
      </c>
      <c r="E98" s="141">
        <f>VLOOKUP(D98,[1]附件3!E:N,8,0)</f>
        <v>55</v>
      </c>
      <c r="F98" s="142" t="e">
        <f>SUMIFS('[1]附件5-2'!I:I,'[1]附件5-2'!V:V,D98)</f>
        <v>#VALUE!</v>
      </c>
      <c r="G98" s="141">
        <f t="shared" si="8"/>
        <v>55</v>
      </c>
      <c r="H98" s="141" t="e">
        <f>IF(Q98="到户类",IF(S98&gt;=120,0,G98-G98*(1-'[1]附件5-2'!$Y$1)/120*S98),IF(Q98="到户类",G98,SUMIFS('[1]附件5-2'!L:L,'[1]附件5-2'!V:V,D98)/10000))</f>
        <v>#VALUE!</v>
      </c>
      <c r="I98" s="143" t="s">
        <v>1114</v>
      </c>
      <c r="J98" s="143" t="s">
        <v>797</v>
      </c>
      <c r="K98" s="143" t="s">
        <v>1176</v>
      </c>
      <c r="L98" s="144">
        <v>0</v>
      </c>
      <c r="M98" s="143" t="str">
        <f t="shared" si="11"/>
        <v>达木村股份经济合作社</v>
      </c>
      <c r="N98" s="143" t="s">
        <v>1161</v>
      </c>
      <c r="O98" s="143" t="s">
        <v>1177</v>
      </c>
      <c r="P98" s="145">
        <v>0</v>
      </c>
      <c r="Q98" s="146" t="str">
        <f>VLOOKUP(D98,[1]附件3!E:O,11,0)</f>
        <v>经营类</v>
      </c>
      <c r="R98" s="147">
        <f t="shared" si="9"/>
        <v>0</v>
      </c>
      <c r="S98" s="147">
        <f t="shared" si="10"/>
        <v>0</v>
      </c>
    </row>
    <row r="99" s="101" customFormat="1" ht="20.1" customHeight="1" spans="1:20">
      <c r="A99" s="139" t="str">
        <f>VLOOKUP(D99,[1]附件3!E:AG,29,0)</f>
        <v>540423201419034</v>
      </c>
      <c r="B99" s="139" t="s">
        <v>20</v>
      </c>
      <c r="C99" s="140">
        <f>VLOOKUP(D99,[1]附件3!E:AF,28,0)</f>
        <v>2014</v>
      </c>
      <c r="D99" s="139" t="s">
        <v>539</v>
      </c>
      <c r="E99" s="141">
        <f>VLOOKUP(D99,[1]附件3!E:N,8,0)</f>
        <v>50</v>
      </c>
      <c r="F99" s="142" t="e">
        <f>SUMIFS('[1]附件5-2'!I:I,'[1]附件5-2'!V:V,D99)</f>
        <v>#VALUE!</v>
      </c>
      <c r="G99" s="141">
        <f t="shared" si="8"/>
        <v>50</v>
      </c>
      <c r="H99" s="141" t="e">
        <f>IF(Q99="到户类",IF(S99&gt;=120,0,G99-G99*(1-'[1]附件5-2'!$Y$1)/120*S99),IF(Q99="到户类",G99,SUMIFS('[1]附件5-2'!L:L,'[1]附件5-2'!V:V,D99)/10000))</f>
        <v>#VALUE!</v>
      </c>
      <c r="I99" s="143" t="s">
        <v>1166</v>
      </c>
      <c r="J99" s="143" t="s">
        <v>1186</v>
      </c>
      <c r="K99" s="143" t="s">
        <v>1189</v>
      </c>
      <c r="L99" s="144">
        <v>0</v>
      </c>
      <c r="M99" s="143" t="str">
        <f t="shared" si="11"/>
        <v>达木乡人民政府</v>
      </c>
      <c r="N99" s="143" t="s">
        <v>646</v>
      </c>
      <c r="O99" s="143" t="s">
        <v>1190</v>
      </c>
      <c r="P99" s="145">
        <v>0</v>
      </c>
      <c r="Q99" s="146" t="str">
        <f>VLOOKUP(D99,[1]附件3!E:O,11,0)</f>
        <v>经营类</v>
      </c>
      <c r="R99" s="147">
        <f t="shared" si="9"/>
        <v>0</v>
      </c>
      <c r="S99" s="147">
        <f t="shared" si="10"/>
        <v>0</v>
      </c>
    </row>
    <row r="100" s="101" customFormat="1" ht="20.1" customHeight="1" spans="1:20">
      <c r="A100" s="139" t="str">
        <f>VLOOKUP(D100,[1]附件3!E:AG,29,0)</f>
        <v>540423201419035</v>
      </c>
      <c r="B100" s="139" t="s">
        <v>20</v>
      </c>
      <c r="C100" s="140">
        <f>VLOOKUP(D100,[1]附件3!E:AF,28,0)</f>
        <v>2014</v>
      </c>
      <c r="D100" s="139" t="s">
        <v>543</v>
      </c>
      <c r="E100" s="141">
        <f>VLOOKUP(D100,[1]附件3!E:N,8,0)</f>
        <v>84.988</v>
      </c>
      <c r="F100" s="142" t="e">
        <f>SUMIFS('[1]附件5-2'!I:I,'[1]附件5-2'!V:V,D100)</f>
        <v>#VALUE!</v>
      </c>
      <c r="G100" s="141">
        <f t="shared" si="8"/>
        <v>84.988</v>
      </c>
      <c r="H100" s="141" t="e">
        <f>IF(Q100="到户类",IF(S100&gt;=120,0,G100-G100*(1-'[1]附件5-2'!$Y$1)/120*S100),IF(Q100="到户类",G100,SUMIFS('[1]附件5-2'!L:L,'[1]附件5-2'!V:V,D100)/10000))</f>
        <v>#VALUE!</v>
      </c>
      <c r="I100" s="143" t="s">
        <v>1114</v>
      </c>
      <c r="J100" s="143" t="s">
        <v>797</v>
      </c>
      <c r="K100" s="143" t="s">
        <v>1223</v>
      </c>
      <c r="L100" s="144">
        <v>0</v>
      </c>
      <c r="M100" s="143" t="str">
        <f t="shared" si="11"/>
        <v>波东村股份经济合作社</v>
      </c>
      <c r="N100" s="143" t="s">
        <v>1161</v>
      </c>
      <c r="O100" s="143" t="s">
        <v>1224</v>
      </c>
      <c r="P100" s="145">
        <v>0</v>
      </c>
      <c r="Q100" s="146" t="str">
        <f>VLOOKUP(D100,[1]附件3!E:O,11,0)</f>
        <v>经营类</v>
      </c>
      <c r="R100" s="147">
        <f t="shared" si="9"/>
        <v>0</v>
      </c>
      <c r="S100" s="147">
        <f t="shared" si="10"/>
        <v>0</v>
      </c>
    </row>
    <row r="101" s="101" customFormat="1" ht="20.1" customHeight="1" spans="1:20">
      <c r="A101" s="139" t="str">
        <f>VLOOKUP(D101,[1]附件3!E:AG,29,0)</f>
        <v>540423201419036</v>
      </c>
      <c r="B101" s="139" t="s">
        <v>20</v>
      </c>
      <c r="C101" s="140">
        <f>VLOOKUP(D101,[1]附件3!E:AF,28,0)</f>
        <v>2014</v>
      </c>
      <c r="D101" s="139" t="s">
        <v>544</v>
      </c>
      <c r="E101" s="141">
        <f>VLOOKUP(D101,[1]附件3!E:N,8,0)</f>
        <v>350</v>
      </c>
      <c r="F101" s="142" t="e">
        <f>SUMIFS('[1]附件5-2'!I:I,'[1]附件5-2'!V:V,D101)</f>
        <v>#VALUE!</v>
      </c>
      <c r="G101" s="141">
        <f t="shared" si="8"/>
        <v>350</v>
      </c>
      <c r="H101" s="141" t="e">
        <f>IF(Q101="到户类",IF(S101&gt;=120,0,G101-G101*(1-'[1]附件5-2'!$Y$1)/120*S101),IF(Q101="到户类",G101,SUMIFS('[1]附件5-2'!L:L,'[1]附件5-2'!V:V,D101)/10000))</f>
        <v>#VALUE!</v>
      </c>
      <c r="I101" s="143" t="s">
        <v>1114</v>
      </c>
      <c r="J101" s="143" t="s">
        <v>797</v>
      </c>
      <c r="K101" s="143" t="s">
        <v>1176</v>
      </c>
      <c r="L101" s="144">
        <v>0</v>
      </c>
      <c r="M101" s="143" t="str">
        <f t="shared" si="11"/>
        <v>达木村股份经济合作社</v>
      </c>
      <c r="N101" s="143" t="s">
        <v>1161</v>
      </c>
      <c r="O101" s="143" t="s">
        <v>1177</v>
      </c>
      <c r="P101" s="145">
        <v>0</v>
      </c>
      <c r="Q101" s="146" t="str">
        <f>VLOOKUP(D101,[1]附件3!E:O,11,0)</f>
        <v>经营类</v>
      </c>
      <c r="R101" s="147">
        <f t="shared" si="9"/>
        <v>0</v>
      </c>
      <c r="S101" s="147">
        <f t="shared" si="10"/>
        <v>0</v>
      </c>
    </row>
    <row r="102" s="101" customFormat="1" ht="20.1" customHeight="1" spans="1:20">
      <c r="A102" s="139" t="str">
        <f>VLOOKUP(D102,[1]附件3!E:AG,29,0)</f>
        <v>540423201419037</v>
      </c>
      <c r="B102" s="139" t="s">
        <v>20</v>
      </c>
      <c r="C102" s="140">
        <f>VLOOKUP(D102,[1]附件3!E:AF,28,0)</f>
        <v>2014</v>
      </c>
      <c r="D102" s="139" t="s">
        <v>545</v>
      </c>
      <c r="E102" s="141">
        <f>VLOOKUP(D102,[1]附件3!E:N,8,0)</f>
        <v>200</v>
      </c>
      <c r="F102" s="142" t="e">
        <f>SUMIFS('[1]附件5-2'!I:I,'[1]附件5-2'!V:V,D102)</f>
        <v>#VALUE!</v>
      </c>
      <c r="G102" s="141">
        <f t="shared" si="8"/>
        <v>200</v>
      </c>
      <c r="H102" s="141" t="e">
        <f>IF(Q102="到户类",IF(S102&gt;=120,0,G102-G102*(1-'[1]附件5-2'!$Y$1)/120*S102),IF(Q102="到户类",G102,SUMIFS('[1]附件5-2'!L:L,'[1]附件5-2'!V:V,D102)/10000))</f>
        <v>#VALUE!</v>
      </c>
      <c r="I102" s="143" t="s">
        <v>1114</v>
      </c>
      <c r="J102" s="143" t="s">
        <v>797</v>
      </c>
      <c r="K102" s="143" t="s">
        <v>1151</v>
      </c>
      <c r="L102" s="144">
        <v>0</v>
      </c>
      <c r="M102" s="143" t="str">
        <f t="shared" si="11"/>
        <v>帮辛村股份经济合作社</v>
      </c>
      <c r="N102" s="143" t="s">
        <v>1131</v>
      </c>
      <c r="O102" s="143" t="s">
        <v>1152</v>
      </c>
      <c r="P102" s="145">
        <v>0</v>
      </c>
      <c r="Q102" s="146" t="str">
        <f>VLOOKUP(D102,[1]附件3!E:O,11,0)</f>
        <v>经营类</v>
      </c>
      <c r="R102" s="147">
        <f t="shared" si="9"/>
        <v>0</v>
      </c>
      <c r="S102" s="147">
        <f t="shared" si="10"/>
        <v>0</v>
      </c>
    </row>
    <row r="103" s="101" customFormat="1" ht="20.1" customHeight="1" spans="1:20">
      <c r="A103" s="139" t="str">
        <f>VLOOKUP(D103,[1]附件3!E:AG,29,0)</f>
        <v>540423201516053</v>
      </c>
      <c r="B103" s="139" t="s">
        <v>20</v>
      </c>
      <c r="C103" s="140">
        <f>VLOOKUP(D103,[1]附件3!E:AF,28,0)</f>
        <v>2015</v>
      </c>
      <c r="D103" s="139" t="s">
        <v>551</v>
      </c>
      <c r="E103" s="141">
        <f>VLOOKUP(D103,[1]附件3!E:N,8,0)</f>
        <v>50</v>
      </c>
      <c r="F103" s="142" t="e">
        <f>SUMIFS('[1]附件5-2'!I:I,'[1]附件5-2'!V:V,D103)</f>
        <v>#VALUE!</v>
      </c>
      <c r="G103" s="141">
        <f t="shared" si="8"/>
        <v>50</v>
      </c>
      <c r="H103" s="141" t="e">
        <f>IF(Q103="到户类",IF(S103&gt;=120,0,G103-G103*(1-'[1]附件5-2'!$Y$1)/120*S103),IF(Q103="到户类",G103,SUMIFS('[1]附件5-2'!L:L,'[1]附件5-2'!V:V,D103)/10000))</f>
        <v>#VALUE!</v>
      </c>
      <c r="I103" s="143" t="s">
        <v>1114</v>
      </c>
      <c r="J103" s="143" t="s">
        <v>797</v>
      </c>
      <c r="K103" s="143" t="s">
        <v>1151</v>
      </c>
      <c r="L103" s="144">
        <v>0</v>
      </c>
      <c r="M103" s="143" t="str">
        <f t="shared" si="11"/>
        <v>帮辛村股份经济合作社</v>
      </c>
      <c r="N103" s="143" t="s">
        <v>1131</v>
      </c>
      <c r="O103" s="143" t="s">
        <v>1152</v>
      </c>
      <c r="P103" s="145">
        <v>0</v>
      </c>
      <c r="Q103" s="146" t="str">
        <f>VLOOKUP(D103,[1]附件3!E:O,11,0)</f>
        <v>经营类</v>
      </c>
      <c r="R103" s="147">
        <f t="shared" si="9"/>
        <v>0</v>
      </c>
      <c r="S103" s="147">
        <f t="shared" si="10"/>
        <v>0</v>
      </c>
    </row>
    <row r="104" s="101" customFormat="1" ht="20.1" customHeight="1" spans="1:20">
      <c r="A104" s="139" t="str">
        <f>VLOOKUP(D104,[1]附件3!E:AG,29,0)</f>
        <v>540423201519038</v>
      </c>
      <c r="B104" s="139" t="s">
        <v>20</v>
      </c>
      <c r="C104" s="140">
        <f>VLOOKUP(D104,[1]附件3!E:AF,28,0)</f>
        <v>2015</v>
      </c>
      <c r="D104" s="139" t="s">
        <v>554</v>
      </c>
      <c r="E104" s="141">
        <f>VLOOKUP(D104,[1]附件3!E:N,8,0)</f>
        <v>35</v>
      </c>
      <c r="F104" s="142" t="e">
        <f>SUMIFS('[1]附件5-2'!I:I,'[1]附件5-2'!V:V,D104)</f>
        <v>#VALUE!</v>
      </c>
      <c r="G104" s="141">
        <f t="shared" si="8"/>
        <v>35</v>
      </c>
      <c r="H104" s="141" t="e">
        <f>IF(Q104="到户类",IF(S104&gt;=120,0,G104-G104*(1-'[1]附件5-2'!$Y$1)/120*S104),IF(Q104="到户类",G104,SUMIFS('[1]附件5-2'!L:L,'[1]附件5-2'!V:V,D104)/10000))</f>
        <v>#VALUE!</v>
      </c>
      <c r="I104" s="143" t="s">
        <v>1114</v>
      </c>
      <c r="J104" s="143" t="s">
        <v>797</v>
      </c>
      <c r="K104" s="143" t="s">
        <v>1170</v>
      </c>
      <c r="L104" s="144">
        <v>0</v>
      </c>
      <c r="M104" s="143" t="str">
        <f t="shared" si="11"/>
        <v>甘登村股份经济合作社</v>
      </c>
      <c r="N104" s="143" t="s">
        <v>1161</v>
      </c>
      <c r="O104" s="143" t="s">
        <v>1225</v>
      </c>
      <c r="P104" s="145">
        <v>0</v>
      </c>
      <c r="Q104" s="146" t="str">
        <f>VLOOKUP(D104,[1]附件3!E:O,11,0)</f>
        <v>经营类</v>
      </c>
      <c r="R104" s="147">
        <f t="shared" si="9"/>
        <v>0</v>
      </c>
      <c r="S104" s="147">
        <f t="shared" si="10"/>
        <v>0</v>
      </c>
    </row>
    <row r="105" s="101" customFormat="1" ht="20.1" customHeight="1" spans="1:20">
      <c r="A105" s="139" t="str">
        <f>VLOOKUP(D105,[1]附件3!E:AG,29,0)</f>
        <v>540423201519039</v>
      </c>
      <c r="B105" s="139" t="s">
        <v>20</v>
      </c>
      <c r="C105" s="140">
        <f>VLOOKUP(D105,[1]附件3!E:AF,28,0)</f>
        <v>2015</v>
      </c>
      <c r="D105" s="139" t="s">
        <v>555</v>
      </c>
      <c r="E105" s="141">
        <f>VLOOKUP(D105,[1]附件3!E:N,8,0)</f>
        <v>25</v>
      </c>
      <c r="F105" s="142" t="e">
        <f>SUMIFS('[1]附件5-2'!I:I,'[1]附件5-2'!V:V,D105)</f>
        <v>#VALUE!</v>
      </c>
      <c r="G105" s="141">
        <f t="shared" si="8"/>
        <v>25</v>
      </c>
      <c r="H105" s="141" t="e">
        <f>IF(Q105="到户类",IF(S105&gt;=120,0,G105-G105*(1-'[1]附件5-2'!$Y$1)/120*S105),IF(Q105="到户类",G105,SUMIFS('[1]附件5-2'!L:L,'[1]附件5-2'!V:V,D105)/10000))</f>
        <v>#VALUE!</v>
      </c>
      <c r="I105" s="143" t="s">
        <v>1114</v>
      </c>
      <c r="J105" s="143" t="s">
        <v>797</v>
      </c>
      <c r="K105" s="143" t="s">
        <v>1195</v>
      </c>
      <c r="L105" s="144">
        <v>0</v>
      </c>
      <c r="M105" s="143" t="str">
        <f t="shared" si="11"/>
        <v>多龙岗村股份经济合作社</v>
      </c>
      <c r="N105" s="148" t="s">
        <v>1119</v>
      </c>
      <c r="O105" s="148" t="s">
        <v>1226</v>
      </c>
      <c r="P105" s="145">
        <v>0</v>
      </c>
      <c r="Q105" s="146" t="str">
        <f>VLOOKUP(D105,[1]附件3!E:O,11,0)</f>
        <v>经营类</v>
      </c>
      <c r="R105" s="147">
        <f t="shared" si="9"/>
        <v>0</v>
      </c>
      <c r="S105" s="147">
        <f t="shared" si="10"/>
        <v>0</v>
      </c>
    </row>
    <row r="106" s="101" customFormat="1" ht="20.1" customHeight="1" spans="1:20">
      <c r="A106" s="139" t="str">
        <f>VLOOKUP(D106,[1]附件3!E:AG,29,0)</f>
        <v>540423201508004</v>
      </c>
      <c r="B106" s="139" t="s">
        <v>20</v>
      </c>
      <c r="C106" s="140">
        <f>VLOOKUP(D106,[1]附件3!E:AF,28,0)</f>
        <v>2015</v>
      </c>
      <c r="D106" s="139" t="s">
        <v>564</v>
      </c>
      <c r="E106" s="141">
        <f>VLOOKUP(D106,[1]附件3!E:N,8,0)</f>
        <v>45</v>
      </c>
      <c r="F106" s="142" t="e">
        <f>SUMIFS('[1]附件5-2'!I:I,'[1]附件5-2'!V:V,D106)</f>
        <v>#VALUE!</v>
      </c>
      <c r="G106" s="141">
        <f t="shared" si="8"/>
        <v>45</v>
      </c>
      <c r="H106" s="141" t="e">
        <f>IF(Q106="到户类",IF(S106&gt;=120,0,G106-G106*(1-'[1]附件5-2'!$Y$1)/120*S106),IF(Q106="到户类",G106,SUMIFS('[1]附件5-2'!L:L,'[1]附件5-2'!V:V,D106)/10000))</f>
        <v>#VALUE!</v>
      </c>
      <c r="I106" s="143" t="s">
        <v>1114</v>
      </c>
      <c r="J106" s="143" t="s">
        <v>797</v>
      </c>
      <c r="K106" s="143" t="s">
        <v>1227</v>
      </c>
      <c r="L106" s="144">
        <v>0</v>
      </c>
      <c r="M106" s="143" t="str">
        <f t="shared" si="11"/>
        <v>德果村股份经济合作社</v>
      </c>
      <c r="N106" s="143" t="s">
        <v>1122</v>
      </c>
      <c r="O106" s="143" t="s">
        <v>1228</v>
      </c>
      <c r="P106" s="145">
        <v>0</v>
      </c>
      <c r="Q106" s="146" t="str">
        <f>VLOOKUP(D106,[1]附件3!E:O,11,0)</f>
        <v>经营类</v>
      </c>
      <c r="R106" s="147">
        <f t="shared" si="9"/>
        <v>0</v>
      </c>
      <c r="S106" s="147">
        <f t="shared" si="10"/>
        <v>0</v>
      </c>
    </row>
    <row r="107" s="101" customFormat="1" ht="20.1" customHeight="1" spans="1:20">
      <c r="A107" s="139" t="str">
        <f>VLOOKUP(D107,[1]附件3!E:AG,29,0)</f>
        <v>540423201519042</v>
      </c>
      <c r="B107" s="139" t="s">
        <v>20</v>
      </c>
      <c r="C107" s="140">
        <f>VLOOKUP(D107,[1]附件3!E:AF,28,0)</f>
        <v>2015</v>
      </c>
      <c r="D107" s="139" t="s">
        <v>567</v>
      </c>
      <c r="E107" s="141">
        <f>VLOOKUP(D107,[1]附件3!E:N,8,0)</f>
        <v>50</v>
      </c>
      <c r="F107" s="142" t="e">
        <f>SUMIFS('[1]附件5-2'!I:I,'[1]附件5-2'!V:V,D107)</f>
        <v>#VALUE!</v>
      </c>
      <c r="G107" s="141">
        <f t="shared" si="8"/>
        <v>50</v>
      </c>
      <c r="H107" s="141" t="e">
        <f>IF(Q107="到户类",IF(S107&gt;=120,0,G107-G107*(1-'[1]附件5-2'!$Y$1)/120*S107),IF(Q107="到户类",G107,SUMIFS('[1]附件5-2'!L:L,'[1]附件5-2'!V:V,D107)/10000))</f>
        <v>#VALUE!</v>
      </c>
      <c r="I107" s="143" t="s">
        <v>1114</v>
      </c>
      <c r="J107" s="143" t="s">
        <v>797</v>
      </c>
      <c r="K107" s="143" t="s">
        <v>1229</v>
      </c>
      <c r="L107" s="144">
        <v>0</v>
      </c>
      <c r="M107" s="143" t="str">
        <f t="shared" si="11"/>
        <v>江新村股份经济合作社</v>
      </c>
      <c r="N107" s="143" t="s">
        <v>1125</v>
      </c>
      <c r="O107" s="143" t="s">
        <v>1230</v>
      </c>
      <c r="P107" s="145">
        <v>0</v>
      </c>
      <c r="Q107" s="146" t="str">
        <f>VLOOKUP(D107,[1]附件3!E:O,11,0)</f>
        <v>经营类</v>
      </c>
      <c r="R107" s="147">
        <f t="shared" si="9"/>
        <v>0</v>
      </c>
      <c r="S107" s="147">
        <f t="shared" si="10"/>
        <v>0</v>
      </c>
    </row>
    <row r="108" s="101" customFormat="1" ht="20.1" customHeight="1" spans="1:20">
      <c r="A108" s="139" t="str">
        <f>VLOOKUP(D108,[1]附件3!E:AG,29,0)</f>
        <v>540423201519044</v>
      </c>
      <c r="B108" s="139" t="s">
        <v>20</v>
      </c>
      <c r="C108" s="140">
        <f>VLOOKUP(D108,[1]附件3!E:AF,28,0)</f>
        <v>2015</v>
      </c>
      <c r="D108" s="139" t="s">
        <v>569</v>
      </c>
      <c r="E108" s="141">
        <f>VLOOKUP(D108,[1]附件3!E:N,8,0)</f>
        <v>25</v>
      </c>
      <c r="F108" s="142" t="e">
        <f>SUMIFS('[1]附件5-2'!I:I,'[1]附件5-2'!V:V,D108)</f>
        <v>#VALUE!</v>
      </c>
      <c r="G108" s="141">
        <f t="shared" ref="G108:G117" si="12">E108</f>
        <v>25</v>
      </c>
      <c r="H108" s="141" t="e">
        <f>IF(Q108="到户类",IF(S108&gt;=120,0,G108-G108*(1-'[1]附件5-2'!$Y$1)/120*S108),IF(Q108="到户类",G108,SUMIFS('[1]附件5-2'!L:L,'[1]附件5-2'!V:V,D108)/10000))</f>
        <v>#VALUE!</v>
      </c>
      <c r="I108" s="143" t="s">
        <v>1114</v>
      </c>
      <c r="J108" s="143" t="s">
        <v>797</v>
      </c>
      <c r="K108" s="143" t="s">
        <v>1231</v>
      </c>
      <c r="L108" s="144">
        <v>0</v>
      </c>
      <c r="M108" s="143" t="str">
        <f t="shared" si="11"/>
        <v>更帮村股份经济合作社</v>
      </c>
      <c r="N108" s="143" t="s">
        <v>1119</v>
      </c>
      <c r="O108" s="143" t="s">
        <v>1232</v>
      </c>
      <c r="P108" s="145">
        <v>0</v>
      </c>
      <c r="Q108" s="146" t="str">
        <f>VLOOKUP(D108,[1]附件3!E:O,11,0)</f>
        <v>经营类</v>
      </c>
      <c r="R108" s="147">
        <f t="shared" ref="R108:R117" si="13">IF(Q108="到户类",C108&amp;$Q$4,0)</f>
        <v>0</v>
      </c>
      <c r="S108" s="147">
        <f t="shared" ref="S108:S117" si="14">IF(Q108="到户类",DATEDIF(DATEVALUE(SUBSTITUTE(R108,".","-")),DATEVALUE(SUBSTITUTE($Q$3,".","-")),"m"),0)</f>
        <v>0</v>
      </c>
    </row>
    <row r="109" s="101" customFormat="1" ht="20.1" customHeight="1" spans="1:20">
      <c r="A109" s="139" t="str">
        <f>VLOOKUP(D109,[1]附件3!E:AG,29,0)</f>
        <v>540423201316005</v>
      </c>
      <c r="B109" s="139" t="s">
        <v>20</v>
      </c>
      <c r="C109" s="140">
        <f>VLOOKUP(D109,[1]附件3!E:AF,28,0)</f>
        <v>2013</v>
      </c>
      <c r="D109" s="139" t="s">
        <v>70</v>
      </c>
      <c r="E109" s="141">
        <f>VLOOKUP(D109,[1]附件3!E:N,8,0)</f>
        <v>40</v>
      </c>
      <c r="F109" s="142" t="e">
        <f>SUMIFS('[1]附件5-2'!I:I,'[1]附件5-2'!V:V,D109)</f>
        <v>#VALUE!</v>
      </c>
      <c r="G109" s="141">
        <f t="shared" si="12"/>
        <v>40</v>
      </c>
      <c r="H109" s="141" t="e">
        <f>IF(Q109="到户类",IF(S109&gt;=120,0,G109-G109*(1-'[1]附件5-2'!$Y$1)/120*S109),IF(Q109="到户类",G109,SUMIFS('[1]附件5-2'!L:L,'[1]附件5-2'!V:V,D109)/10000))</f>
        <v>#VALUE!</v>
      </c>
      <c r="I109" s="143" t="s">
        <v>1114</v>
      </c>
      <c r="J109" s="143" t="s">
        <v>797</v>
      </c>
      <c r="K109" s="143" t="s">
        <v>1176</v>
      </c>
      <c r="L109" s="144" t="s">
        <v>645</v>
      </c>
      <c r="M109" s="143" t="str">
        <f t="shared" si="11"/>
        <v>达木村股份经济合作社</v>
      </c>
      <c r="N109" s="148" t="s">
        <v>1161</v>
      </c>
      <c r="O109" s="148" t="s">
        <v>1233</v>
      </c>
      <c r="P109" s="145">
        <v>0</v>
      </c>
      <c r="Q109" s="146" t="str">
        <f>VLOOKUP(D109,[1]附件3!E:O,11,0)</f>
        <v>经营类</v>
      </c>
      <c r="R109" s="147">
        <f t="shared" si="13"/>
        <v>0</v>
      </c>
      <c r="S109" s="147">
        <f t="shared" si="14"/>
        <v>0</v>
      </c>
      <c r="T109" s="147"/>
    </row>
    <row r="110" s="101" customFormat="1" ht="20.1" customHeight="1" spans="1:20">
      <c r="A110" s="139" t="str">
        <f>VLOOKUP(D110,[1]附件3!E:AG,29,0)</f>
        <v>540423201719018</v>
      </c>
      <c r="B110" s="139" t="s">
        <v>20</v>
      </c>
      <c r="C110" s="140">
        <f>VLOOKUP(D110,[1]附件3!E:AF,28,0)</f>
        <v>2017</v>
      </c>
      <c r="D110" s="139" t="s">
        <v>178</v>
      </c>
      <c r="E110" s="141">
        <f>VLOOKUP(D110,[1]附件3!E:N,8,0)</f>
        <v>30</v>
      </c>
      <c r="F110" s="142" t="e">
        <f>SUMIFS('[1]附件5-2'!I:I,'[1]附件5-2'!V:V,D110)</f>
        <v>#VALUE!</v>
      </c>
      <c r="G110" s="141">
        <f t="shared" si="12"/>
        <v>30</v>
      </c>
      <c r="H110" s="141" t="e">
        <f>IF(Q110="到户类",IF(S110&gt;=120,0,G110-G110*(1-'[1]附件5-2'!$Y$1)/120*S110),IF(Q110="到户类",G110,SUMIFS('[1]附件5-2'!L:L,'[1]附件5-2'!V:V,D110)/10000))</f>
        <v>#VALUE!</v>
      </c>
      <c r="I110" s="143" t="s">
        <v>1114</v>
      </c>
      <c r="J110" s="143" t="s">
        <v>797</v>
      </c>
      <c r="K110" s="143" t="s">
        <v>1234</v>
      </c>
      <c r="L110" s="143" t="str">
        <f>K110</f>
        <v>米日村股份经济合作社</v>
      </c>
      <c r="M110" s="143" t="str">
        <f t="shared" si="11"/>
        <v>米日村股份经济合作社</v>
      </c>
      <c r="N110" s="148" t="s">
        <v>1128</v>
      </c>
      <c r="O110" s="148" t="s">
        <v>1235</v>
      </c>
      <c r="P110" s="145">
        <v>0</v>
      </c>
      <c r="Q110" s="146" t="str">
        <f>VLOOKUP(D110,[1]附件3!E:O,11,0)</f>
        <v>公益类</v>
      </c>
      <c r="R110" s="147">
        <f t="shared" si="13"/>
        <v>0</v>
      </c>
      <c r="S110" s="147">
        <f t="shared" si="14"/>
        <v>0</v>
      </c>
      <c r="T110" s="147"/>
    </row>
    <row r="111" s="101" customFormat="1" ht="20.1" customHeight="1" spans="1:20">
      <c r="A111" s="139" t="str">
        <f>VLOOKUP(D111,[1]附件3!E:AG,29,0)</f>
        <v>540423202117020</v>
      </c>
      <c r="B111" s="139" t="s">
        <v>20</v>
      </c>
      <c r="C111" s="140">
        <f>VLOOKUP(D111,[1]附件3!E:AF,28,0)</f>
        <v>2021</v>
      </c>
      <c r="D111" s="139" t="s">
        <v>298</v>
      </c>
      <c r="E111" s="141">
        <f>VLOOKUP(D111,[1]附件3!E:N,8,0)</f>
        <v>306.868766</v>
      </c>
      <c r="F111" s="142" t="e">
        <f>SUMIFS('[1]附件5-2'!I:I,'[1]附件5-2'!V:V,D111)</f>
        <v>#VALUE!</v>
      </c>
      <c r="G111" s="141">
        <f t="shared" si="12"/>
        <v>306.868766</v>
      </c>
      <c r="H111" s="141" t="e">
        <f>IF(Q111="到户类",IF(S111&gt;=120,0,G111-G111*(1-'[1]附件5-2'!$Y$1)/120*S111),IF(Q111="到户类",G111,SUMIFS('[1]附件5-2'!L:L,'[1]附件5-2'!V:V,D111)/10000))</f>
        <v>#VALUE!</v>
      </c>
      <c r="I111" s="143" t="s">
        <v>1114</v>
      </c>
      <c r="J111" s="143" t="s">
        <v>797</v>
      </c>
      <c r="K111" s="143" t="s">
        <v>1160</v>
      </c>
      <c r="L111" s="143" t="s">
        <v>645</v>
      </c>
      <c r="M111" s="143" t="str">
        <f t="shared" si="11"/>
        <v>格林村股份经济合作社</v>
      </c>
      <c r="N111" s="148" t="s">
        <v>1161</v>
      </c>
      <c r="O111" s="148" t="s">
        <v>1162</v>
      </c>
      <c r="P111" s="145">
        <v>0</v>
      </c>
      <c r="Q111" s="146" t="str">
        <f>VLOOKUP(D111,[1]附件3!E:O,11,0)</f>
        <v>经营类</v>
      </c>
      <c r="R111" s="147">
        <f t="shared" si="13"/>
        <v>0</v>
      </c>
      <c r="S111" s="147">
        <f t="shared" si="14"/>
        <v>0</v>
      </c>
      <c r="T111" s="147"/>
    </row>
    <row r="112" s="101" customFormat="1" ht="20.1" customHeight="1" spans="1:20">
      <c r="A112" s="139" t="str">
        <f>VLOOKUP(D112,[1]附件3!E:AG,29,0)</f>
        <v>540423201307024</v>
      </c>
      <c r="B112" s="139" t="s">
        <v>20</v>
      </c>
      <c r="C112" s="140">
        <f>VLOOKUP(D112,[1]附件3!E:AF,28,0)</f>
        <v>2013</v>
      </c>
      <c r="D112" s="139" t="s">
        <v>512</v>
      </c>
      <c r="E112" s="141">
        <f>VLOOKUP(D112,[1]附件3!E:N,8,0)</f>
        <v>75</v>
      </c>
      <c r="F112" s="142" t="e">
        <f>SUMIFS('[1]附件5-2'!I:I,'[1]附件5-2'!V:V,D112)</f>
        <v>#VALUE!</v>
      </c>
      <c r="G112" s="141">
        <f t="shared" si="12"/>
        <v>75</v>
      </c>
      <c r="H112" s="141" t="e">
        <f>IF(Q112="到户类",IF(S112&gt;=120,0,G112-G112*(1-'[1]附件5-2'!$Y$1)/120*S112),IF(Q112="到户类",G112,SUMIFS('[1]附件5-2'!L:L,'[1]附件5-2'!V:V,D112)/10000))</f>
        <v>#VALUE!</v>
      </c>
      <c r="I112" s="143" t="s">
        <v>1114</v>
      </c>
      <c r="J112" s="143" t="s">
        <v>797</v>
      </c>
      <c r="K112" s="143" t="s">
        <v>1172</v>
      </c>
      <c r="L112" s="144" t="s">
        <v>645</v>
      </c>
      <c r="M112" s="143" t="str">
        <f t="shared" si="11"/>
        <v>亚东村股份经济合作社</v>
      </c>
      <c r="N112" s="148" t="s">
        <v>1128</v>
      </c>
      <c r="O112" s="148" t="s">
        <v>1218</v>
      </c>
      <c r="P112" s="145">
        <v>0</v>
      </c>
      <c r="Q112" s="146" t="str">
        <f>VLOOKUP(D112,[1]附件3!E:O,11,0)</f>
        <v>经营类</v>
      </c>
      <c r="R112" s="147">
        <f t="shared" si="13"/>
        <v>0</v>
      </c>
      <c r="S112" s="147">
        <f t="shared" si="14"/>
        <v>0</v>
      </c>
      <c r="T112" s="147"/>
    </row>
    <row r="113" s="101" customFormat="1" ht="20.1" customHeight="1" spans="1:19">
      <c r="A113" s="139" t="str">
        <f>VLOOKUP(D113,[1]附件3!E:AG,29,0)</f>
        <v>540423201607010</v>
      </c>
      <c r="B113" s="139" t="s">
        <v>20</v>
      </c>
      <c r="C113" s="140">
        <f>VLOOKUP(D113,[1]附件3!E:AF,28,0)</f>
        <v>2016</v>
      </c>
      <c r="D113" s="139" t="s">
        <v>135</v>
      </c>
      <c r="E113" s="141">
        <f>VLOOKUP(D113,[1]附件3!E:N,8,0)</f>
        <v>12.56</v>
      </c>
      <c r="F113" s="142" t="e">
        <f>SUMIFS('[1]附件5-2'!I:I,'[1]附件5-2'!V:V,D113)</f>
        <v>#VALUE!</v>
      </c>
      <c r="G113" s="141">
        <f t="shared" si="12"/>
        <v>12.56</v>
      </c>
      <c r="H113" s="141" t="e">
        <f>IF(Q113="到户类",IF(S113&gt;=120,0,G113-G113*(1-'[1]附件5-2'!$Y$1)/120*S113),IF(Q113="到户类",G113,SUMIFS('[1]附件5-2'!L:L,'[1]附件5-2'!V:V,D113)/10000))</f>
        <v>#VALUE!</v>
      </c>
      <c r="I113" s="143" t="s">
        <v>1114</v>
      </c>
      <c r="J113" s="143" t="s">
        <v>797</v>
      </c>
      <c r="K113" s="143" t="s">
        <v>1236</v>
      </c>
      <c r="L113" s="143" t="s">
        <v>1236</v>
      </c>
      <c r="M113" s="143" t="s">
        <v>1236</v>
      </c>
      <c r="N113" s="143" t="s">
        <v>1237</v>
      </c>
      <c r="O113" s="143" t="s">
        <v>1238</v>
      </c>
      <c r="P113" s="145">
        <v>0</v>
      </c>
      <c r="Q113" s="146" t="str">
        <f>VLOOKUP(D113,[1]附件3!E:O,11,0)</f>
        <v>公益类</v>
      </c>
      <c r="R113" s="147">
        <f t="shared" si="13"/>
        <v>0</v>
      </c>
      <c r="S113" s="147">
        <f t="shared" si="14"/>
        <v>0</v>
      </c>
    </row>
    <row r="114" s="101" customFormat="1" ht="20.1" customHeight="1" spans="1:19">
      <c r="A114" s="139" t="str">
        <f>VLOOKUP(D114,[1]附件3!E:AG,29,0)</f>
        <v>540423201617016</v>
      </c>
      <c r="B114" s="139" t="s">
        <v>20</v>
      </c>
      <c r="C114" s="140">
        <f>VLOOKUP(D114,[1]附件3!E:AF,28,0)</f>
        <v>2016</v>
      </c>
      <c r="D114" s="156" t="s">
        <v>129</v>
      </c>
      <c r="E114" s="141">
        <f>VLOOKUP(D114,[1]附件3!E:N,8,0)</f>
        <v>120</v>
      </c>
      <c r="F114" s="142" t="e">
        <f>SUMIFS('[1]附件5-2'!I:I,'[1]附件5-2'!V:V,D114)</f>
        <v>#VALUE!</v>
      </c>
      <c r="G114" s="141">
        <f t="shared" si="12"/>
        <v>120</v>
      </c>
      <c r="H114" s="141" t="e">
        <f>IF(Q114="到户类",IF(S114&gt;=120,0,G114-G114*(1-'[1]附件5-2'!$Y$1)/120*S114),IF(Q114="到户类",G114,SUMIFS('[1]附件5-2'!L:L,'[1]附件5-2'!V:V,D114)/10000))</f>
        <v>#VALUE!</v>
      </c>
      <c r="I114" s="143" t="s">
        <v>1114</v>
      </c>
      <c r="J114" s="143" t="s">
        <v>797</v>
      </c>
      <c r="K114" s="143" t="s">
        <v>1239</v>
      </c>
      <c r="L114" s="143" t="s">
        <v>1239</v>
      </c>
      <c r="M114" s="143" t="s">
        <v>1239</v>
      </c>
      <c r="N114" s="157" t="s">
        <v>1240</v>
      </c>
      <c r="O114" s="143" t="s">
        <v>1241</v>
      </c>
      <c r="P114" s="145">
        <v>0</v>
      </c>
      <c r="Q114" s="146" t="str">
        <f>VLOOKUP(D114,[1]附件3!E:O,11,0)</f>
        <v>公益类</v>
      </c>
      <c r="R114" s="147">
        <f t="shared" si="13"/>
        <v>0</v>
      </c>
      <c r="S114" s="147">
        <f t="shared" si="14"/>
        <v>0</v>
      </c>
    </row>
    <row r="115" s="101" customFormat="1" ht="20.1" customHeight="1" spans="1:19">
      <c r="A115" s="139" t="str">
        <f>VLOOKUP(D115,[1]附件3!E:AG,29,0)</f>
        <v>540423201918014</v>
      </c>
      <c r="B115" s="139" t="s">
        <v>20</v>
      </c>
      <c r="C115" s="140">
        <f>VLOOKUP(D115,[1]附件3!E:AF,28,0)</f>
        <v>2019</v>
      </c>
      <c r="D115" s="139" t="s">
        <v>247</v>
      </c>
      <c r="E115" s="141">
        <f>VLOOKUP(D115,[1]附件3!E:N,8,0)</f>
        <v>28.1695</v>
      </c>
      <c r="F115" s="142" t="e">
        <f>SUMIFS('[1]附件5-2'!I:I,'[1]附件5-2'!V:V,D115)</f>
        <v>#VALUE!</v>
      </c>
      <c r="G115" s="141">
        <f t="shared" si="12"/>
        <v>28.1695</v>
      </c>
      <c r="H115" s="141" t="e">
        <f>IF(Q115="到户类",IF(S115&gt;=120,0,G115-G115*(1-'[1]附件5-2'!$Y$1)/120*S115),IF(Q115="到户类",G115,SUMIFS('[1]附件5-2'!L:L,'[1]附件5-2'!V:V,D115)/10000))</f>
        <v>#VALUE!</v>
      </c>
      <c r="I115" s="143" t="s">
        <v>1114</v>
      </c>
      <c r="J115" s="143" t="s">
        <v>797</v>
      </c>
      <c r="K115" s="143" t="s">
        <v>1242</v>
      </c>
      <c r="L115" s="143" t="s">
        <v>1242</v>
      </c>
      <c r="M115" s="143" t="s">
        <v>1242</v>
      </c>
      <c r="N115" s="143" t="s">
        <v>1237</v>
      </c>
      <c r="O115" s="143" t="s">
        <v>1243</v>
      </c>
      <c r="P115" s="145">
        <v>0</v>
      </c>
      <c r="Q115" s="146" t="str">
        <f>VLOOKUP(D115,[1]附件3!E:O,11,0)</f>
        <v>公益类</v>
      </c>
      <c r="R115" s="147">
        <f t="shared" si="13"/>
        <v>0</v>
      </c>
      <c r="S115" s="147">
        <f t="shared" si="14"/>
        <v>0</v>
      </c>
    </row>
    <row r="116" s="101" customFormat="1" ht="20.1" customHeight="1" spans="1:19">
      <c r="A116" s="139" t="str">
        <f>VLOOKUP(D116,[1]附件3!E:AG,29,0)</f>
        <v>540423202212018</v>
      </c>
      <c r="B116" s="139" t="s">
        <v>20</v>
      </c>
      <c r="C116" s="140">
        <f>VLOOKUP(D116,[1]附件3!E:AF,28,0)</f>
        <v>2022</v>
      </c>
      <c r="D116" s="139" t="s">
        <v>345</v>
      </c>
      <c r="E116" s="141">
        <f>VLOOKUP(D116,[1]附件3!E:N,8,0)</f>
        <v>1000</v>
      </c>
      <c r="F116" s="142" t="e">
        <f>SUMIFS('[1]附件5-2'!I:I,'[1]附件5-2'!V:V,D116)</f>
        <v>#VALUE!</v>
      </c>
      <c r="G116" s="141">
        <f t="shared" si="12"/>
        <v>1000</v>
      </c>
      <c r="H116" s="141" t="e">
        <f>IF(Q116="到户类",IF(S116&gt;=120,0,G116-G116*(1-'[1]附件5-2'!$Y$1)/120*S116),IF(Q116="到户类",G116,SUMIFS('[1]附件5-2'!L:L,'[1]附件5-2'!V:V,D116)/10000))</f>
        <v>#VALUE!</v>
      </c>
      <c r="I116" s="143" t="s">
        <v>1114</v>
      </c>
      <c r="J116" s="143" t="s">
        <v>797</v>
      </c>
      <c r="K116" s="143" t="s">
        <v>1236</v>
      </c>
      <c r="L116" s="143" t="s">
        <v>1236</v>
      </c>
      <c r="M116" s="143" t="s">
        <v>1236</v>
      </c>
      <c r="N116" s="143" t="s">
        <v>1237</v>
      </c>
      <c r="O116" s="143" t="s">
        <v>1238</v>
      </c>
      <c r="P116" s="145">
        <v>0</v>
      </c>
      <c r="Q116" s="146" t="str">
        <f>VLOOKUP(D116,[1]附件3!E:O,11,0)</f>
        <v>公益类</v>
      </c>
      <c r="R116" s="147">
        <f t="shared" si="13"/>
        <v>0</v>
      </c>
      <c r="S116" s="147">
        <f t="shared" si="14"/>
        <v>0</v>
      </c>
    </row>
    <row r="117" s="101" customFormat="1" ht="20.1" customHeight="1" spans="1:19">
      <c r="A117" s="139" t="str">
        <f>VLOOKUP(D117,[1]附件3!E:AG,29,0)</f>
        <v>540423202112025</v>
      </c>
      <c r="B117" s="139" t="s">
        <v>20</v>
      </c>
      <c r="C117" s="140">
        <f>VLOOKUP(D117,[1]附件3!E:AF,28,0)</f>
        <v>2021</v>
      </c>
      <c r="D117" s="158" t="s">
        <v>291</v>
      </c>
      <c r="E117" s="141">
        <f>VLOOKUP(D117,[1]附件3!E:N,8,0)</f>
        <v>449.22</v>
      </c>
      <c r="F117" s="142" t="e">
        <f>SUMIFS('[1]附件5-2'!I:I,'[1]附件5-2'!V:V,D117)</f>
        <v>#VALUE!</v>
      </c>
      <c r="G117" s="141">
        <f t="shared" si="12"/>
        <v>449.22</v>
      </c>
      <c r="H117" s="141" t="e">
        <f>IF(Q117="到户类",IF(S117&gt;=120,0,G117-G117*(1-'[1]附件5-2'!$Y$1)/120*S117),IF(Q117="到户类",G117,SUMIFS('[1]附件5-2'!L:L,'[1]附件5-2'!V:V,D117)/10000))</f>
        <v>#VALUE!</v>
      </c>
      <c r="I117" s="143" t="s">
        <v>1114</v>
      </c>
      <c r="J117" s="143" t="s">
        <v>797</v>
      </c>
      <c r="K117" s="143" t="s">
        <v>1244</v>
      </c>
      <c r="L117" s="143" t="s">
        <v>1244</v>
      </c>
      <c r="M117" s="143" t="s">
        <v>1244</v>
      </c>
      <c r="N117" s="143" t="s">
        <v>1245</v>
      </c>
      <c r="O117" s="143" t="s">
        <v>1246</v>
      </c>
      <c r="P117" s="145">
        <v>0</v>
      </c>
      <c r="Q117" s="146" t="str">
        <f>VLOOKUP(D117,[1]附件3!E:O,11,0)</f>
        <v>公益类</v>
      </c>
      <c r="R117" s="147">
        <f t="shared" si="13"/>
        <v>0</v>
      </c>
      <c r="S117" s="147">
        <f t="shared" si="14"/>
        <v>0</v>
      </c>
    </row>
    <row r="118" s="101" customFormat="1" ht="20.1" customHeight="1" spans="1:19">
      <c r="A118" s="139" t="str">
        <f>VLOOKUP(D118,[1]附件3!E:AG,29,0)</f>
        <v>540423202112027</v>
      </c>
      <c r="B118" s="139" t="s">
        <v>20</v>
      </c>
      <c r="C118" s="140">
        <f>VLOOKUP(D118,[1]附件3!E:AF,28,0)</f>
        <v>2021</v>
      </c>
      <c r="D118" s="139" t="s">
        <v>293</v>
      </c>
      <c r="E118" s="141">
        <f>VLOOKUP(D118,[1]附件3!E:N,8,0)</f>
        <v>303.55</v>
      </c>
      <c r="F118" s="142" t="e">
        <f>SUMIFS('[1]附件5-2'!I:I,'[1]附件5-2'!V:V,D118)</f>
        <v>#VALUE!</v>
      </c>
      <c r="G118" s="141">
        <f t="shared" ref="G118:G167" si="15">E118</f>
        <v>303.55</v>
      </c>
      <c r="H118" s="141" t="e">
        <f>IF(Q118="到户类",IF(S118&gt;=120,0,G118-G118*(1-'[1]附件5-2'!$Y$1)/120*S118),IF(Q118="到户类",G118,SUMIFS('[1]附件5-2'!L:L,'[1]附件5-2'!V:V,D118)/10000))</f>
        <v>#VALUE!</v>
      </c>
      <c r="I118" s="143" t="s">
        <v>1114</v>
      </c>
      <c r="J118" s="143" t="s">
        <v>797</v>
      </c>
      <c r="K118" s="143" t="s">
        <v>1247</v>
      </c>
      <c r="L118" s="143" t="s">
        <v>1247</v>
      </c>
      <c r="M118" s="143" t="s">
        <v>1247</v>
      </c>
      <c r="N118" s="143" t="s">
        <v>1191</v>
      </c>
      <c r="O118" s="143" t="s">
        <v>1248</v>
      </c>
      <c r="P118" s="145">
        <v>0</v>
      </c>
      <c r="Q118" s="146" t="str">
        <f>VLOOKUP(D118,[1]附件3!E:O,11,0)</f>
        <v>公益类</v>
      </c>
      <c r="R118" s="147">
        <f t="shared" ref="R118:R167" si="16">IF(Q118="到户类",C118&amp;$Q$4,0)</f>
        <v>0</v>
      </c>
      <c r="S118" s="147">
        <f t="shared" ref="S118:S167" si="17">IF(Q118="到户类",DATEDIF(DATEVALUE(SUBSTITUTE(R118,".","-")),DATEVALUE(SUBSTITUTE($Q$3,".","-")),"m"),0)</f>
        <v>0</v>
      </c>
    </row>
    <row r="119" s="101" customFormat="1" ht="20.1" customHeight="1" spans="1:19">
      <c r="A119" s="139" t="str">
        <f>VLOOKUP(D119,[1]附件3!E:AG,29,0)</f>
        <v>540423202112028</v>
      </c>
      <c r="B119" s="139" t="s">
        <v>20</v>
      </c>
      <c r="C119" s="140">
        <f>VLOOKUP(D119,[1]附件3!E:AF,28,0)</f>
        <v>2021</v>
      </c>
      <c r="D119" s="139" t="s">
        <v>294</v>
      </c>
      <c r="E119" s="141">
        <f>VLOOKUP(D119,[1]附件3!E:N,8,0)</f>
        <v>47.82</v>
      </c>
      <c r="F119" s="142" t="e">
        <f>SUMIFS('[1]附件5-2'!I:I,'[1]附件5-2'!V:V,D119)</f>
        <v>#VALUE!</v>
      </c>
      <c r="G119" s="141">
        <f t="shared" si="15"/>
        <v>47.82</v>
      </c>
      <c r="H119" s="141" t="e">
        <f>IF(Q119="到户类",IF(S119&gt;=120,0,G119-G119*(1-'[1]附件5-2'!$Y$1)/120*S119),IF(Q119="到户类",G119,SUMIFS('[1]附件5-2'!L:L,'[1]附件5-2'!V:V,D119)/10000))</f>
        <v>#VALUE!</v>
      </c>
      <c r="I119" s="143" t="s">
        <v>1114</v>
      </c>
      <c r="J119" s="143" t="s">
        <v>797</v>
      </c>
      <c r="K119" s="143" t="s">
        <v>1249</v>
      </c>
      <c r="L119" s="143" t="s">
        <v>1249</v>
      </c>
      <c r="M119" s="143" t="s">
        <v>1249</v>
      </c>
      <c r="N119" s="143" t="s">
        <v>1240</v>
      </c>
      <c r="O119" s="143" t="s">
        <v>1250</v>
      </c>
      <c r="P119" s="145">
        <v>0</v>
      </c>
      <c r="Q119" s="146" t="str">
        <f>VLOOKUP(D119,[1]附件3!E:O,11,0)</f>
        <v>公益类</v>
      </c>
      <c r="R119" s="147">
        <f t="shared" si="16"/>
        <v>0</v>
      </c>
      <c r="S119" s="147">
        <f t="shared" si="17"/>
        <v>0</v>
      </c>
    </row>
    <row r="120" s="101" customFormat="1" ht="20.1" customHeight="1" spans="1:19">
      <c r="A120" s="139" t="str">
        <f>VLOOKUP(D120,[1]附件3!E:AG,29,0)</f>
        <v>540423202112029</v>
      </c>
      <c r="B120" s="139" t="s">
        <v>20</v>
      </c>
      <c r="C120" s="140">
        <f>VLOOKUP(D120,[1]附件3!E:AF,28,0)</f>
        <v>2021</v>
      </c>
      <c r="D120" s="139" t="s">
        <v>295</v>
      </c>
      <c r="E120" s="141">
        <f>VLOOKUP(D120,[1]附件3!E:N,8,0)</f>
        <v>424.602655</v>
      </c>
      <c r="F120" s="142" t="e">
        <f>SUMIFS('[1]附件5-2'!I:I,'[1]附件5-2'!V:V,D120)</f>
        <v>#VALUE!</v>
      </c>
      <c r="G120" s="141">
        <f t="shared" si="15"/>
        <v>424.602655</v>
      </c>
      <c r="H120" s="141" t="e">
        <f>IF(Q120="到户类",IF(S120&gt;=120,0,G120-G120*(1-'[1]附件5-2'!$Y$1)/120*S120),IF(Q120="到户类",G120,SUMIFS('[1]附件5-2'!L:L,'[1]附件5-2'!V:V,D120)/10000))</f>
        <v>#VALUE!</v>
      </c>
      <c r="I120" s="143" t="s">
        <v>1114</v>
      </c>
      <c r="J120" s="143" t="s">
        <v>797</v>
      </c>
      <c r="K120" s="143" t="s">
        <v>1244</v>
      </c>
      <c r="L120" s="143" t="s">
        <v>1244</v>
      </c>
      <c r="M120" s="143" t="s">
        <v>1244</v>
      </c>
      <c r="N120" s="143" t="s">
        <v>1245</v>
      </c>
      <c r="O120" s="143" t="s">
        <v>1246</v>
      </c>
      <c r="P120" s="145">
        <v>0</v>
      </c>
      <c r="Q120" s="146" t="str">
        <f>VLOOKUP(D120,[1]附件3!E:O,11,0)</f>
        <v>公益类</v>
      </c>
      <c r="R120" s="147">
        <f t="shared" si="16"/>
        <v>0</v>
      </c>
      <c r="S120" s="147">
        <f t="shared" si="17"/>
        <v>0</v>
      </c>
    </row>
    <row r="121" s="7" customFormat="1" ht="20.1" customHeight="1" spans="1:19">
      <c r="A121" s="139" t="str">
        <f>VLOOKUP(D121,[1]附件3!E:AG,29,0)</f>
        <v>540423202112030</v>
      </c>
      <c r="B121" s="139" t="s">
        <v>20</v>
      </c>
      <c r="C121" s="140">
        <f>VLOOKUP(D121,[1]附件3!E:AF,28,0)</f>
        <v>2021</v>
      </c>
      <c r="D121" s="139" t="s">
        <v>302</v>
      </c>
      <c r="E121" s="141">
        <f>VLOOKUP(D121,[1]附件3!E:N,8,0)</f>
        <v>146</v>
      </c>
      <c r="F121" s="142" t="e">
        <f>SUMIFS('[1]附件5-2'!I:I,'[1]附件5-2'!V:V,D121)</f>
        <v>#VALUE!</v>
      </c>
      <c r="G121" s="141">
        <f t="shared" si="15"/>
        <v>146</v>
      </c>
      <c r="H121" s="141" t="e">
        <f>IF(Q121="到户类",IF(S121&gt;=120,0,G121-G121*(1-'[1]附件5-2'!$Y$1)/120*S121),IF(Q121="到户类",G121,SUMIFS('[1]附件5-2'!L:L,'[1]附件5-2'!V:V,D121)/10000))</f>
        <v>#VALUE!</v>
      </c>
      <c r="I121" s="143" t="s">
        <v>1114</v>
      </c>
      <c r="J121" s="143" t="s">
        <v>797</v>
      </c>
      <c r="K121" s="143" t="s">
        <v>1251</v>
      </c>
      <c r="L121" s="143" t="s">
        <v>1251</v>
      </c>
      <c r="M121" s="143" t="s">
        <v>1251</v>
      </c>
      <c r="N121" s="143" t="s">
        <v>1237</v>
      </c>
      <c r="O121" s="143" t="s">
        <v>1252</v>
      </c>
      <c r="P121" s="145">
        <v>0</v>
      </c>
      <c r="Q121" s="146" t="str">
        <f>VLOOKUP(D121,[1]附件3!E:O,11,0)</f>
        <v>公益类</v>
      </c>
      <c r="R121" s="147">
        <f t="shared" si="16"/>
        <v>0</v>
      </c>
      <c r="S121" s="147">
        <f t="shared" si="17"/>
        <v>0</v>
      </c>
    </row>
    <row r="122" s="7" customFormat="1" ht="20.1" customHeight="1" spans="1:19">
      <c r="A122" s="139" t="str">
        <f>VLOOKUP(D122,[1]附件3!E:AG,29,0)</f>
        <v>540423202119022</v>
      </c>
      <c r="B122" s="139" t="s">
        <v>20</v>
      </c>
      <c r="C122" s="140">
        <f>VLOOKUP(D122,[1]附件3!E:AF,28,0)</f>
        <v>2021</v>
      </c>
      <c r="D122" s="139" t="s">
        <v>303</v>
      </c>
      <c r="E122" s="141">
        <f>VLOOKUP(D122,[1]附件3!E:N,8,0)</f>
        <v>69.61</v>
      </c>
      <c r="F122" s="142" t="e">
        <f>SUMIFS('[1]附件5-2'!I:I,'[1]附件5-2'!V:V,D122)</f>
        <v>#VALUE!</v>
      </c>
      <c r="G122" s="141">
        <f t="shared" si="15"/>
        <v>69.61</v>
      </c>
      <c r="H122" s="141" t="e">
        <f>IF(Q122="到户类",IF(S122&gt;=120,0,G122-G122*(1-'[1]附件5-2'!$Y$1)/120*S122),IF(Q122="到户类",G122,SUMIFS('[1]附件5-2'!L:L,'[1]附件5-2'!V:V,D122)/10000))</f>
        <v>#VALUE!</v>
      </c>
      <c r="I122" s="143" t="s">
        <v>1114</v>
      </c>
      <c r="J122" s="143" t="s">
        <v>797</v>
      </c>
      <c r="K122" s="143" t="s">
        <v>1253</v>
      </c>
      <c r="L122" s="143" t="s">
        <v>1253</v>
      </c>
      <c r="M122" s="143" t="s">
        <v>1253</v>
      </c>
      <c r="N122" s="143" t="s">
        <v>1187</v>
      </c>
      <c r="O122" s="143" t="s">
        <v>1254</v>
      </c>
      <c r="P122" s="145">
        <v>0</v>
      </c>
      <c r="Q122" s="146" t="str">
        <f>VLOOKUP(D122,[1]附件3!E:O,11,0)</f>
        <v>公益类</v>
      </c>
      <c r="R122" s="147">
        <f t="shared" si="16"/>
        <v>0</v>
      </c>
      <c r="S122" s="147">
        <f t="shared" si="17"/>
        <v>0</v>
      </c>
    </row>
    <row r="123" s="7" customFormat="1" ht="20.1" customHeight="1" spans="1:19">
      <c r="A123" s="139" t="str">
        <f>VLOOKUP(D123,[1]附件3!E:AG,29,0)</f>
        <v>540423202216020</v>
      </c>
      <c r="B123" s="139" t="s">
        <v>20</v>
      </c>
      <c r="C123" s="140">
        <f>VLOOKUP(D123,[1]附件3!E:AF,28,0)</f>
        <v>2022</v>
      </c>
      <c r="D123" s="139" t="s">
        <v>330</v>
      </c>
      <c r="E123" s="141">
        <f>VLOOKUP(D123,[1]附件3!E:N,8,0)</f>
        <v>395.46</v>
      </c>
      <c r="F123" s="142" t="e">
        <f>SUMIFS('[1]附件5-2'!I:I,'[1]附件5-2'!V:V,D123)</f>
        <v>#VALUE!</v>
      </c>
      <c r="G123" s="141">
        <f t="shared" si="15"/>
        <v>395.46</v>
      </c>
      <c r="H123" s="141" t="e">
        <f>IF(Q123="到户类",IF(S123&gt;=120,0,G123-G123*(1-'[1]附件5-2'!$Y$1)/120*S123),IF(Q123="到户类",G123,SUMIFS('[1]附件5-2'!L:L,'[1]附件5-2'!V:V,D123)/10000))</f>
        <v>#VALUE!</v>
      </c>
      <c r="I123" s="143" t="s">
        <v>1114</v>
      </c>
      <c r="J123" s="143" t="s">
        <v>797</v>
      </c>
      <c r="K123" s="143" t="s">
        <v>1255</v>
      </c>
      <c r="L123" s="143" t="s">
        <v>1255</v>
      </c>
      <c r="M123" s="143" t="s">
        <v>1255</v>
      </c>
      <c r="N123" s="143" t="s">
        <v>1245</v>
      </c>
      <c r="O123" s="143" t="s">
        <v>1256</v>
      </c>
      <c r="P123" s="145">
        <v>0</v>
      </c>
      <c r="Q123" s="146" t="str">
        <f>VLOOKUP(D123,[1]附件3!E:O,11,0)</f>
        <v>公益类</v>
      </c>
      <c r="R123" s="147">
        <f t="shared" si="16"/>
        <v>0</v>
      </c>
      <c r="S123" s="147">
        <f t="shared" si="17"/>
        <v>0</v>
      </c>
    </row>
    <row r="124" s="7" customFormat="1" ht="20.1" customHeight="1" spans="1:19">
      <c r="A124" s="139" t="str">
        <f>VLOOKUP(D124,[1]附件3!E:AG,29,0)</f>
        <v>540423202216021</v>
      </c>
      <c r="B124" s="139" t="s">
        <v>20</v>
      </c>
      <c r="C124" s="140">
        <f>VLOOKUP(D124,[1]附件3!E:AF,28,0)</f>
        <v>2022</v>
      </c>
      <c r="D124" s="139" t="s">
        <v>332</v>
      </c>
      <c r="E124" s="141">
        <f>VLOOKUP(D124,[1]附件3!E:N,8,0)</f>
        <v>150</v>
      </c>
      <c r="F124" s="142" t="e">
        <f>SUMIFS('[1]附件5-2'!I:I,'[1]附件5-2'!V:V,D124)</f>
        <v>#VALUE!</v>
      </c>
      <c r="G124" s="141">
        <f t="shared" si="15"/>
        <v>150</v>
      </c>
      <c r="H124" s="141" t="e">
        <f>IF(Q124="到户类",IF(S124&gt;=120,0,G124-G124*(1-'[1]附件5-2'!$Y$1)/120*S124),IF(Q124="到户类",G124,SUMIFS('[1]附件5-2'!L:L,'[1]附件5-2'!V:V,D124)/10000))</f>
        <v>#VALUE!</v>
      </c>
      <c r="I124" s="143" t="s">
        <v>1114</v>
      </c>
      <c r="J124" s="143" t="s">
        <v>797</v>
      </c>
      <c r="K124" s="143" t="s">
        <v>1257</v>
      </c>
      <c r="L124" s="143" t="s">
        <v>1257</v>
      </c>
      <c r="M124" s="143" t="s">
        <v>1257</v>
      </c>
      <c r="N124" s="143" t="s">
        <v>1258</v>
      </c>
      <c r="O124" s="143" t="s">
        <v>1259</v>
      </c>
      <c r="P124" s="145">
        <v>0</v>
      </c>
      <c r="Q124" s="146" t="str">
        <f>VLOOKUP(D124,[1]附件3!E:O,11,0)</f>
        <v>公益类</v>
      </c>
      <c r="R124" s="147">
        <f t="shared" si="16"/>
        <v>0</v>
      </c>
      <c r="S124" s="147">
        <f t="shared" si="17"/>
        <v>0</v>
      </c>
    </row>
    <row r="125" s="7" customFormat="1" ht="20.1" customHeight="1" spans="1:19">
      <c r="A125" s="139" t="str">
        <f>VLOOKUP(D125,[1]附件3!E:AG,29,0)</f>
        <v>540423202212031</v>
      </c>
      <c r="B125" s="139" t="s">
        <v>20</v>
      </c>
      <c r="C125" s="140">
        <f>VLOOKUP(D125,[1]附件3!E:AF,28,0)</f>
        <v>2022</v>
      </c>
      <c r="D125" s="139" t="s">
        <v>334</v>
      </c>
      <c r="E125" s="141">
        <f>VLOOKUP(D125,[1]附件3!E:N,8,0)</f>
        <v>1224.3</v>
      </c>
      <c r="F125" s="142" t="e">
        <f>SUMIFS('[1]附件5-2'!I:I,'[1]附件5-2'!V:V,D125)</f>
        <v>#VALUE!</v>
      </c>
      <c r="G125" s="141">
        <f t="shared" si="15"/>
        <v>1224.3</v>
      </c>
      <c r="H125" s="141" t="e">
        <f>IF(Q125="到户类",IF(S125&gt;=120,0,G125-G125*(1-'[1]附件5-2'!$Y$1)/120*S125),IF(Q125="到户类",G125,SUMIFS('[1]附件5-2'!L:L,'[1]附件5-2'!V:V,D125)/10000))</f>
        <v>#VALUE!</v>
      </c>
      <c r="I125" s="143" t="s">
        <v>1114</v>
      </c>
      <c r="J125" s="143" t="s">
        <v>797</v>
      </c>
      <c r="K125" s="143" t="s">
        <v>1260</v>
      </c>
      <c r="L125" s="143" t="s">
        <v>1260</v>
      </c>
      <c r="M125" s="143" t="s">
        <v>1260</v>
      </c>
      <c r="N125" s="143" t="s">
        <v>1191</v>
      </c>
      <c r="O125" s="143" t="s">
        <v>1261</v>
      </c>
      <c r="P125" s="145">
        <v>0</v>
      </c>
      <c r="Q125" s="146" t="str">
        <f>VLOOKUP(D125,[1]附件3!E:O,11,0)</f>
        <v>公益类</v>
      </c>
      <c r="R125" s="147">
        <f t="shared" si="16"/>
        <v>0</v>
      </c>
      <c r="S125" s="147">
        <f t="shared" si="17"/>
        <v>0</v>
      </c>
    </row>
    <row r="126" s="7" customFormat="1" ht="20.1" customHeight="1" spans="1:19">
      <c r="A126" s="139" t="str">
        <f>VLOOKUP(D126,[1]附件3!E:AG,29,0)</f>
        <v>540423202212032</v>
      </c>
      <c r="B126" s="139" t="s">
        <v>20</v>
      </c>
      <c r="C126" s="140">
        <f>VLOOKUP(D126,[1]附件3!E:AF,28,0)</f>
        <v>2022</v>
      </c>
      <c r="D126" s="139" t="s">
        <v>335</v>
      </c>
      <c r="E126" s="141">
        <f>VLOOKUP(D126,[1]附件3!E:N,8,0)</f>
        <v>128.1</v>
      </c>
      <c r="F126" s="142" t="e">
        <f>SUMIFS('[1]附件5-2'!I:I,'[1]附件5-2'!V:V,D126)</f>
        <v>#VALUE!</v>
      </c>
      <c r="G126" s="141">
        <f t="shared" si="15"/>
        <v>128.1</v>
      </c>
      <c r="H126" s="141" t="e">
        <f>IF(Q126="到户类",IF(S126&gt;=120,0,G126-G126*(1-'[1]附件5-2'!$Y$1)/120*S126),IF(Q126="到户类",G126,SUMIFS('[1]附件5-2'!L:L,'[1]附件5-2'!V:V,D126)/10000))</f>
        <v>#VALUE!</v>
      </c>
      <c r="I126" s="143" t="s">
        <v>1114</v>
      </c>
      <c r="J126" s="143" t="s">
        <v>797</v>
      </c>
      <c r="K126" s="143" t="s">
        <v>1262</v>
      </c>
      <c r="L126" s="143" t="s">
        <v>1262</v>
      </c>
      <c r="M126" s="143" t="s">
        <v>1262</v>
      </c>
      <c r="N126" s="143" t="s">
        <v>1191</v>
      </c>
      <c r="O126" s="143" t="s">
        <v>1263</v>
      </c>
      <c r="P126" s="145">
        <v>0</v>
      </c>
      <c r="Q126" s="146" t="str">
        <f>VLOOKUP(D126,[1]附件3!E:O,11,0)</f>
        <v>公益类</v>
      </c>
      <c r="R126" s="147">
        <f t="shared" si="16"/>
        <v>0</v>
      </c>
      <c r="S126" s="147">
        <f t="shared" si="17"/>
        <v>0</v>
      </c>
    </row>
    <row r="127" s="7" customFormat="1" ht="20.1" customHeight="1" spans="1:19">
      <c r="A127" s="139" t="str">
        <f>VLOOKUP(D127,[1]附件3!E:AG,29,0)</f>
        <v>540423202212033</v>
      </c>
      <c r="B127" s="139" t="s">
        <v>20</v>
      </c>
      <c r="C127" s="140">
        <f>VLOOKUP(D127,[1]附件3!E:AF,28,0)</f>
        <v>2022</v>
      </c>
      <c r="D127" s="139" t="s">
        <v>336</v>
      </c>
      <c r="E127" s="141">
        <f>VLOOKUP(D127,[1]附件3!E:N,8,0)</f>
        <v>195.86</v>
      </c>
      <c r="F127" s="142" t="e">
        <f>SUMIFS('[1]附件5-2'!I:I,'[1]附件5-2'!V:V,D127)</f>
        <v>#VALUE!</v>
      </c>
      <c r="G127" s="141">
        <f t="shared" si="15"/>
        <v>195.86</v>
      </c>
      <c r="H127" s="141" t="e">
        <f>IF(Q127="到户类",IF(S127&gt;=120,0,G127-G127*(1-'[1]附件5-2'!$Y$1)/120*S127),IF(Q127="到户类",G127,SUMIFS('[1]附件5-2'!L:L,'[1]附件5-2'!V:V,D127)/10000))</f>
        <v>#VALUE!</v>
      </c>
      <c r="I127" s="143" t="s">
        <v>1114</v>
      </c>
      <c r="J127" s="143" t="s">
        <v>797</v>
      </c>
      <c r="K127" s="143" t="s">
        <v>1262</v>
      </c>
      <c r="L127" s="143" t="s">
        <v>1262</v>
      </c>
      <c r="M127" s="143" t="s">
        <v>1262</v>
      </c>
      <c r="N127" s="143" t="s">
        <v>1191</v>
      </c>
      <c r="O127" s="143" t="s">
        <v>1263</v>
      </c>
      <c r="P127" s="145">
        <v>0</v>
      </c>
      <c r="Q127" s="146" t="str">
        <f>VLOOKUP(D127,[1]附件3!E:O,11,0)</f>
        <v>公益类</v>
      </c>
      <c r="R127" s="147">
        <f t="shared" si="16"/>
        <v>0</v>
      </c>
      <c r="S127" s="147">
        <f t="shared" si="17"/>
        <v>0</v>
      </c>
    </row>
    <row r="128" s="7" customFormat="1" ht="20.1" customHeight="1" spans="1:19">
      <c r="A128" s="139" t="str">
        <f>VLOOKUP(D128,[1]附件3!E:AG,29,0)</f>
        <v>540423202212034</v>
      </c>
      <c r="B128" s="139" t="s">
        <v>20</v>
      </c>
      <c r="C128" s="140">
        <f>VLOOKUP(D128,[1]附件3!E:AF,28,0)</f>
        <v>2022</v>
      </c>
      <c r="D128" s="139" t="s">
        <v>337</v>
      </c>
      <c r="E128" s="141">
        <f>VLOOKUP(D128,[1]附件3!E:N,8,0)</f>
        <v>43.65</v>
      </c>
      <c r="F128" s="142" t="e">
        <f>SUMIFS('[1]附件5-2'!I:I,'[1]附件5-2'!V:V,D128)</f>
        <v>#VALUE!</v>
      </c>
      <c r="G128" s="141">
        <f t="shared" si="15"/>
        <v>43.65</v>
      </c>
      <c r="H128" s="141" t="e">
        <f>IF(Q128="到户类",IF(S128&gt;=120,0,G128-G128*(1-'[1]附件5-2'!$Y$1)/120*S128),IF(Q128="到户类",G128,SUMIFS('[1]附件5-2'!L:L,'[1]附件5-2'!V:V,D128)/10000))</f>
        <v>#VALUE!</v>
      </c>
      <c r="I128" s="143" t="s">
        <v>1114</v>
      </c>
      <c r="J128" s="143" t="s">
        <v>797</v>
      </c>
      <c r="K128" s="143" t="s">
        <v>1264</v>
      </c>
      <c r="L128" s="143" t="s">
        <v>1264</v>
      </c>
      <c r="M128" s="143" t="s">
        <v>1264</v>
      </c>
      <c r="N128" s="143" t="s">
        <v>1189</v>
      </c>
      <c r="O128" s="143" t="s">
        <v>1265</v>
      </c>
      <c r="P128" s="145">
        <v>0</v>
      </c>
      <c r="Q128" s="146" t="str">
        <f>VLOOKUP(D128,[1]附件3!E:O,11,0)</f>
        <v>公益类</v>
      </c>
      <c r="R128" s="147">
        <f t="shared" si="16"/>
        <v>0</v>
      </c>
      <c r="S128" s="147">
        <f t="shared" si="17"/>
        <v>0</v>
      </c>
    </row>
    <row r="129" s="7" customFormat="1" ht="20.1" customHeight="1" spans="1:19">
      <c r="A129" s="139" t="str">
        <f>VLOOKUP(D129,[1]附件3!E:AG,29,0)</f>
        <v>540423202212035</v>
      </c>
      <c r="B129" s="139" t="s">
        <v>20</v>
      </c>
      <c r="C129" s="140">
        <f>VLOOKUP(D129,[1]附件3!E:AF,28,0)</f>
        <v>2022</v>
      </c>
      <c r="D129" s="139" t="s">
        <v>338</v>
      </c>
      <c r="E129" s="141">
        <f>VLOOKUP(D129,[1]附件3!E:N,8,0)</f>
        <v>75.25</v>
      </c>
      <c r="F129" s="142" t="e">
        <f>SUMIFS('[1]附件5-2'!I:I,'[1]附件5-2'!V:V,D129)</f>
        <v>#VALUE!</v>
      </c>
      <c r="G129" s="141">
        <f t="shared" si="15"/>
        <v>75.25</v>
      </c>
      <c r="H129" s="141" t="e">
        <f>IF(Q129="到户类",IF(S129&gt;=120,0,G129-G129*(1-'[1]附件5-2'!$Y$1)/120*S129),IF(Q129="到户类",G129,SUMIFS('[1]附件5-2'!L:L,'[1]附件5-2'!V:V,D129)/10000))</f>
        <v>#VALUE!</v>
      </c>
      <c r="I129" s="143" t="s">
        <v>1114</v>
      </c>
      <c r="J129" s="143" t="s">
        <v>797</v>
      </c>
      <c r="K129" s="143" t="s">
        <v>1266</v>
      </c>
      <c r="L129" s="143" t="s">
        <v>1266</v>
      </c>
      <c r="M129" s="143" t="s">
        <v>1266</v>
      </c>
      <c r="N129" s="143" t="s">
        <v>1187</v>
      </c>
      <c r="O129" s="143" t="s">
        <v>1267</v>
      </c>
      <c r="P129" s="145">
        <v>0</v>
      </c>
      <c r="Q129" s="146" t="str">
        <f>VLOOKUP(D129,[1]附件3!E:O,11,0)</f>
        <v>公益类</v>
      </c>
      <c r="R129" s="147">
        <f t="shared" si="16"/>
        <v>0</v>
      </c>
      <c r="S129" s="147">
        <f t="shared" si="17"/>
        <v>0</v>
      </c>
    </row>
    <row r="130" s="7" customFormat="1" ht="20.1" customHeight="1" spans="1:19">
      <c r="A130" s="139" t="str">
        <f>VLOOKUP(D130,[1]附件3!E:AG,29,0)</f>
        <v>540423202212036</v>
      </c>
      <c r="B130" s="139" t="s">
        <v>20</v>
      </c>
      <c r="C130" s="140">
        <f>VLOOKUP(D130,[1]附件3!E:AF,28,0)</f>
        <v>2022</v>
      </c>
      <c r="D130" s="139" t="s">
        <v>323</v>
      </c>
      <c r="E130" s="141">
        <f>VLOOKUP(D130,[1]附件3!E:N,8,0)</f>
        <v>99.23851</v>
      </c>
      <c r="F130" s="142" t="e">
        <f>SUMIFS('[1]附件5-2'!I:I,'[1]附件5-2'!V:V,D130)</f>
        <v>#VALUE!</v>
      </c>
      <c r="G130" s="141">
        <f t="shared" si="15"/>
        <v>99.23851</v>
      </c>
      <c r="H130" s="141" t="e">
        <f>IF(Q130="到户类",IF(S130&gt;=120,0,G130-G130*(1-'[1]附件5-2'!$Y$1)/120*S130),IF(Q130="到户类",G130,SUMIFS('[1]附件5-2'!L:L,'[1]附件5-2'!V:V,D130)/10000))</f>
        <v>#VALUE!</v>
      </c>
      <c r="I130" s="143" t="s">
        <v>1114</v>
      </c>
      <c r="J130" s="143" t="s">
        <v>797</v>
      </c>
      <c r="K130" s="143" t="s">
        <v>1249</v>
      </c>
      <c r="L130" s="143" t="s">
        <v>1249</v>
      </c>
      <c r="M130" s="143" t="s">
        <v>1249</v>
      </c>
      <c r="N130" s="143" t="s">
        <v>1240</v>
      </c>
      <c r="O130" s="143" t="s">
        <v>1250</v>
      </c>
      <c r="P130" s="145">
        <v>0</v>
      </c>
      <c r="Q130" s="146" t="str">
        <f>VLOOKUP(D130,[1]附件3!E:O,11,0)</f>
        <v>公益类</v>
      </c>
      <c r="R130" s="147">
        <f t="shared" si="16"/>
        <v>0</v>
      </c>
      <c r="S130" s="147">
        <f t="shared" si="17"/>
        <v>0</v>
      </c>
    </row>
    <row r="131" s="7" customFormat="1" ht="20.1" customHeight="1" spans="1:19">
      <c r="A131" s="139" t="str">
        <f>VLOOKUP(D131,[1]附件3!E:AG,29,0)</f>
        <v>540423202216023</v>
      </c>
      <c r="B131" s="139" t="s">
        <v>20</v>
      </c>
      <c r="C131" s="140">
        <f>VLOOKUP(D131,[1]附件3!E:AF,28,0)</f>
        <v>2022</v>
      </c>
      <c r="D131" s="139" t="s">
        <v>346</v>
      </c>
      <c r="E131" s="141">
        <f>VLOOKUP(D131,[1]附件3!E:N,8,0)</f>
        <v>308.34</v>
      </c>
      <c r="F131" s="142" t="e">
        <f>SUMIFS('[1]附件5-2'!I:I,'[1]附件5-2'!V:V,D131)</f>
        <v>#VALUE!</v>
      </c>
      <c r="G131" s="141">
        <f t="shared" si="15"/>
        <v>308.34</v>
      </c>
      <c r="H131" s="141" t="e">
        <f>IF(Q131="到户类",IF(S131&gt;=120,0,G131-G131*(1-'[1]附件5-2'!$Y$1)/120*S131),IF(Q131="到户类",G131,SUMIFS('[1]附件5-2'!L:L,'[1]附件5-2'!V:V,D131)/10000))</f>
        <v>#VALUE!</v>
      </c>
      <c r="I131" s="143" t="s">
        <v>1114</v>
      </c>
      <c r="J131" s="143" t="s">
        <v>797</v>
      </c>
      <c r="K131" s="143" t="s">
        <v>1268</v>
      </c>
      <c r="L131" s="143" t="s">
        <v>1268</v>
      </c>
      <c r="M131" s="143" t="s">
        <v>1268</v>
      </c>
      <c r="N131" s="143" t="s">
        <v>1240</v>
      </c>
      <c r="O131" s="143" t="s">
        <v>1269</v>
      </c>
      <c r="P131" s="145">
        <v>0</v>
      </c>
      <c r="Q131" s="146" t="str">
        <f>VLOOKUP(D131,[1]附件3!E:O,11,0)</f>
        <v>公益类</v>
      </c>
      <c r="R131" s="147">
        <f t="shared" si="16"/>
        <v>0</v>
      </c>
      <c r="S131" s="147">
        <f t="shared" si="17"/>
        <v>0</v>
      </c>
    </row>
    <row r="132" s="7" customFormat="1" ht="20.1" customHeight="1" spans="1:19">
      <c r="A132" s="139" t="str">
        <f>VLOOKUP(D132,[1]附件3!E:AG,29,0)</f>
        <v>540423202312037</v>
      </c>
      <c r="B132" s="139" t="s">
        <v>20</v>
      </c>
      <c r="C132" s="140">
        <f>VLOOKUP(D132,[1]附件3!E:AF,28,0)</f>
        <v>2023</v>
      </c>
      <c r="D132" s="139" t="s">
        <v>375</v>
      </c>
      <c r="E132" s="141">
        <f>VLOOKUP(D132,[1]附件3!E:N,8,0)</f>
        <v>150</v>
      </c>
      <c r="F132" s="142" t="e">
        <f>SUMIFS('[1]附件5-2'!I:I,'[1]附件5-2'!V:V,D132)</f>
        <v>#VALUE!</v>
      </c>
      <c r="G132" s="141">
        <f t="shared" si="15"/>
        <v>150</v>
      </c>
      <c r="H132" s="141" t="e">
        <f>IF(Q132="到户类",IF(S132&gt;=120,0,G132-G132*(1-'[1]附件5-2'!$Y$1)/120*S132),IF(Q132="到户类",G132,SUMIFS('[1]附件5-2'!L:L,'[1]附件5-2'!V:V,D132)/10000))</f>
        <v>#VALUE!</v>
      </c>
      <c r="I132" s="159" t="s">
        <v>1166</v>
      </c>
      <c r="J132" s="143" t="s">
        <v>1186</v>
      </c>
      <c r="K132" s="143" t="s">
        <v>1270</v>
      </c>
      <c r="L132" s="143" t="str">
        <f>K132</f>
        <v>达木乡人民政府、帮辛乡人民政府</v>
      </c>
      <c r="M132" s="143" t="str">
        <f>K132</f>
        <v>达木乡人民政府、帮辛乡人民政府</v>
      </c>
      <c r="N132" s="143" t="s">
        <v>646</v>
      </c>
      <c r="O132" s="148" t="s">
        <v>1271</v>
      </c>
      <c r="P132" s="145">
        <v>0</v>
      </c>
      <c r="Q132" s="146" t="str">
        <f>VLOOKUP(D132,[1]附件3!E:O,11,0)</f>
        <v>公益类</v>
      </c>
      <c r="R132" s="147">
        <f t="shared" si="16"/>
        <v>0</v>
      </c>
      <c r="S132" s="147">
        <f t="shared" si="17"/>
        <v>0</v>
      </c>
    </row>
    <row r="133" s="7" customFormat="1" ht="20.1" customHeight="1" spans="1:19">
      <c r="A133" s="139" t="str">
        <f>VLOOKUP(D133,[1]附件3!E:AG,29,0)</f>
        <v>540423202312039</v>
      </c>
      <c r="B133" s="139" t="s">
        <v>20</v>
      </c>
      <c r="C133" s="140">
        <f>VLOOKUP(D133,[1]附件3!E:AF,28,0)</f>
        <v>2023</v>
      </c>
      <c r="D133" s="139" t="s">
        <v>370</v>
      </c>
      <c r="E133" s="141">
        <f>VLOOKUP(D133,[1]附件3!E:N,8,0)</f>
        <v>1281.60798</v>
      </c>
      <c r="F133" s="142" t="e">
        <f>SUMIFS('[1]附件5-2'!I:I,'[1]附件5-2'!V:V,D133)</f>
        <v>#VALUE!</v>
      </c>
      <c r="G133" s="141">
        <f t="shared" si="15"/>
        <v>1281.60798</v>
      </c>
      <c r="H133" s="141" t="e">
        <f>IF(Q133="到户类",IF(S133&gt;=120,0,G133-G133*(1-'[1]附件5-2'!$Y$1)/120*S133),IF(Q133="到户类",G133,SUMIFS('[1]附件5-2'!L:L,'[1]附件5-2'!V:V,D133)/10000))</f>
        <v>#VALUE!</v>
      </c>
      <c r="I133" s="143" t="s">
        <v>1114</v>
      </c>
      <c r="J133" s="143" t="s">
        <v>797</v>
      </c>
      <c r="K133" s="143" t="s">
        <v>1272</v>
      </c>
      <c r="L133" s="143" t="s">
        <v>1272</v>
      </c>
      <c r="M133" s="143" t="s">
        <v>1272</v>
      </c>
      <c r="N133" s="143" t="s">
        <v>1191</v>
      </c>
      <c r="O133" s="143" t="s">
        <v>1273</v>
      </c>
      <c r="P133" s="145">
        <v>0</v>
      </c>
      <c r="Q133" s="146" t="str">
        <f>VLOOKUP(D133,[1]附件3!E:O,11,0)</f>
        <v>公益类</v>
      </c>
      <c r="R133" s="147">
        <f t="shared" si="16"/>
        <v>0</v>
      </c>
      <c r="S133" s="147">
        <f t="shared" si="17"/>
        <v>0</v>
      </c>
    </row>
    <row r="134" s="7" customFormat="1" ht="20.1" customHeight="1" spans="1:19">
      <c r="A134" s="139" t="str">
        <f>VLOOKUP(D134,[1]附件3!E:AG,29,0)</f>
        <v>540423202317026</v>
      </c>
      <c r="B134" s="139" t="s">
        <v>20</v>
      </c>
      <c r="C134" s="140">
        <f>VLOOKUP(D134,[1]附件3!E:AF,28,0)</f>
        <v>2023</v>
      </c>
      <c r="D134" s="139" t="s">
        <v>377</v>
      </c>
      <c r="E134" s="141">
        <f>VLOOKUP(D134,[1]附件3!E:N,8,0)</f>
        <v>68.08</v>
      </c>
      <c r="F134" s="142" t="e">
        <f>SUMIFS('[1]附件5-2'!I:I,'[1]附件5-2'!V:V,D134)</f>
        <v>#VALUE!</v>
      </c>
      <c r="G134" s="141">
        <f t="shared" si="15"/>
        <v>68.08</v>
      </c>
      <c r="H134" s="141" t="e">
        <f>IF(Q134="到户类",IF(S134&gt;=120,0,G134-G134*(1-'[1]附件5-2'!$Y$1)/120*S134),IF(Q134="到户类",G134,SUMIFS('[1]附件5-2'!L:L,'[1]附件5-2'!V:V,D134)/10000))</f>
        <v>#VALUE!</v>
      </c>
      <c r="I134" s="143" t="s">
        <v>1114</v>
      </c>
      <c r="J134" s="143" t="s">
        <v>797</v>
      </c>
      <c r="K134" s="143" t="s">
        <v>1244</v>
      </c>
      <c r="L134" s="143" t="s">
        <v>1244</v>
      </c>
      <c r="M134" s="143" t="s">
        <v>1244</v>
      </c>
      <c r="N134" s="143" t="s">
        <v>1245</v>
      </c>
      <c r="O134" s="143" t="s">
        <v>1246</v>
      </c>
      <c r="P134" s="145">
        <v>0</v>
      </c>
      <c r="Q134" s="146" t="str">
        <f>VLOOKUP(D134,[1]附件3!E:O,11,0)</f>
        <v>公益类</v>
      </c>
      <c r="R134" s="147">
        <f t="shared" si="16"/>
        <v>0</v>
      </c>
      <c r="S134" s="147">
        <f t="shared" si="17"/>
        <v>0</v>
      </c>
    </row>
    <row r="135" s="7" customFormat="1" ht="20.1" customHeight="1" spans="1:19">
      <c r="A135" s="139" t="str">
        <f>VLOOKUP(D135,[1]附件3!E:AG,29,0)</f>
        <v>540423202319028</v>
      </c>
      <c r="B135" s="139" t="s">
        <v>20</v>
      </c>
      <c r="C135" s="140">
        <f>VLOOKUP(D135,[1]附件3!E:AF,28,0)</f>
        <v>2023</v>
      </c>
      <c r="D135" s="139" t="s">
        <v>395</v>
      </c>
      <c r="E135" s="141">
        <f>VLOOKUP(D135,[1]附件3!E:N,8,0)</f>
        <v>371.360315</v>
      </c>
      <c r="F135" s="142" t="e">
        <f>SUMIFS('[1]附件5-2'!I:I,'[1]附件5-2'!V:V,D135)</f>
        <v>#VALUE!</v>
      </c>
      <c r="G135" s="141">
        <f t="shared" si="15"/>
        <v>371.360315</v>
      </c>
      <c r="H135" s="141" t="e">
        <f>IF(Q135="到户类",IF(S135&gt;=120,0,G135-G135*(1-'[1]附件5-2'!$Y$1)/120*S135),IF(Q135="到户类",G135,SUMIFS('[1]附件5-2'!L:L,'[1]附件5-2'!V:V,D135)/10000))</f>
        <v>#VALUE!</v>
      </c>
      <c r="I135" s="143" t="s">
        <v>1114</v>
      </c>
      <c r="J135" s="143" t="s">
        <v>797</v>
      </c>
      <c r="K135" s="143" t="s">
        <v>1272</v>
      </c>
      <c r="L135" s="143" t="s">
        <v>1272</v>
      </c>
      <c r="M135" s="143" t="s">
        <v>1272</v>
      </c>
      <c r="N135" s="143" t="s">
        <v>1191</v>
      </c>
      <c r="O135" s="143" t="s">
        <v>1273</v>
      </c>
      <c r="P135" s="145">
        <v>0</v>
      </c>
      <c r="Q135" s="146" t="str">
        <f>VLOOKUP(D135,[1]附件3!E:O,11,0)</f>
        <v>公益类</v>
      </c>
      <c r="R135" s="147">
        <f t="shared" si="16"/>
        <v>0</v>
      </c>
      <c r="S135" s="147">
        <f t="shared" si="17"/>
        <v>0</v>
      </c>
    </row>
    <row r="136" s="7" customFormat="1" ht="20.1" customHeight="1" spans="1:19">
      <c r="A136" s="139" t="str">
        <f>VLOOKUP(D136,[1]附件3!E:AG,29,0)</f>
        <v>540423202319029</v>
      </c>
      <c r="B136" s="139" t="s">
        <v>20</v>
      </c>
      <c r="C136" s="140">
        <f>VLOOKUP(D136,[1]附件3!E:AF,28,0)</f>
        <v>2023</v>
      </c>
      <c r="D136" s="139" t="s">
        <v>381</v>
      </c>
      <c r="E136" s="141">
        <f>VLOOKUP(D136,[1]附件3!E:N,8,0)</f>
        <v>248.12</v>
      </c>
      <c r="F136" s="142" t="e">
        <f>SUMIFS('[1]附件5-2'!I:I,'[1]附件5-2'!V:V,D136)</f>
        <v>#VALUE!</v>
      </c>
      <c r="G136" s="141">
        <f t="shared" si="15"/>
        <v>248.12</v>
      </c>
      <c r="H136" s="141" t="e">
        <f>IF(Q136="到户类",IF(S136&gt;=120,0,G136-G136*(1-'[1]附件5-2'!$Y$1)/120*S136),IF(Q136="到户类",G136,SUMIFS('[1]附件5-2'!L:L,'[1]附件5-2'!V:V,D136)/10000))</f>
        <v>#VALUE!</v>
      </c>
      <c r="I136" s="143" t="s">
        <v>1114</v>
      </c>
      <c r="J136" s="143" t="s">
        <v>797</v>
      </c>
      <c r="K136" s="143" t="s">
        <v>1274</v>
      </c>
      <c r="L136" s="143" t="s">
        <v>1274</v>
      </c>
      <c r="M136" s="143" t="s">
        <v>1274</v>
      </c>
      <c r="N136" s="143" t="s">
        <v>1191</v>
      </c>
      <c r="O136" s="143" t="s">
        <v>1275</v>
      </c>
      <c r="P136" s="145">
        <v>0</v>
      </c>
      <c r="Q136" s="146" t="str">
        <f>VLOOKUP(D136,[1]附件3!E:O,11,0)</f>
        <v>公益类</v>
      </c>
      <c r="R136" s="147">
        <f t="shared" si="16"/>
        <v>0</v>
      </c>
      <c r="S136" s="147">
        <f t="shared" si="17"/>
        <v>0</v>
      </c>
    </row>
    <row r="137" s="7" customFormat="1" ht="20.1" customHeight="1" spans="1:19">
      <c r="A137" s="139" t="str">
        <f>VLOOKUP(D137,[1]附件3!E:AG,29,0)</f>
        <v>540423201707018</v>
      </c>
      <c r="B137" s="139" t="s">
        <v>20</v>
      </c>
      <c r="C137" s="140">
        <f>VLOOKUP(D137,[1]附件3!E:AF,28,0)</f>
        <v>2017</v>
      </c>
      <c r="D137" s="139" t="s">
        <v>176</v>
      </c>
      <c r="E137" s="141">
        <f>VLOOKUP(D137,[1]附件3!E:N,8,0)</f>
        <v>12.56</v>
      </c>
      <c r="F137" s="142" t="e">
        <f>SUMIFS('[1]附件5-2'!I:I,'[1]附件5-2'!V:V,D137)</f>
        <v>#VALUE!</v>
      </c>
      <c r="G137" s="141">
        <f t="shared" si="15"/>
        <v>12.56</v>
      </c>
      <c r="H137" s="141" t="e">
        <f>IF(Q137="到户类",IF(S137&gt;=120,0,G137-G137*(1-'[1]附件5-2'!$Y$1)/120*S137),IF(Q137="到户类",G137,SUMIFS('[1]附件5-2'!L:L,'[1]附件5-2'!V:V,D137)/10000))</f>
        <v>#VALUE!</v>
      </c>
      <c r="I137" s="143" t="s">
        <v>1114</v>
      </c>
      <c r="J137" s="143" t="s">
        <v>797</v>
      </c>
      <c r="K137" s="143" t="s">
        <v>1236</v>
      </c>
      <c r="L137" s="143" t="s">
        <v>1236</v>
      </c>
      <c r="M137" s="143" t="s">
        <v>1236</v>
      </c>
      <c r="N137" s="143" t="s">
        <v>1237</v>
      </c>
      <c r="O137" s="143" t="s">
        <v>1238</v>
      </c>
      <c r="P137" s="145">
        <v>0</v>
      </c>
      <c r="Q137" s="146" t="str">
        <f>VLOOKUP(D137,[1]附件3!E:O,11,0)</f>
        <v>公益类</v>
      </c>
      <c r="R137" s="147">
        <f t="shared" si="16"/>
        <v>0</v>
      </c>
      <c r="S137" s="147">
        <f t="shared" si="17"/>
        <v>0</v>
      </c>
    </row>
    <row r="138" s="7" customFormat="1" ht="20.1" customHeight="1" spans="1:19">
      <c r="A138" s="139" t="str">
        <f>VLOOKUP(D138,[1]附件3!E:AG,29,0)</f>
        <v>540423201417029</v>
      </c>
      <c r="B138" s="139" t="s">
        <v>20</v>
      </c>
      <c r="C138" s="140">
        <f>VLOOKUP(D138,[1]附件3!E:AF,28,0)</f>
        <v>2014</v>
      </c>
      <c r="D138" s="139" t="s">
        <v>429</v>
      </c>
      <c r="E138" s="141">
        <f>VLOOKUP(D138,[1]附件3!E:N,8,0)</f>
        <v>447.2</v>
      </c>
      <c r="F138" s="142" t="e">
        <f>SUMIFS('[1]附件5-2'!I:I,'[1]附件5-2'!V:V,D138)</f>
        <v>#VALUE!</v>
      </c>
      <c r="G138" s="141">
        <f t="shared" si="15"/>
        <v>447.2</v>
      </c>
      <c r="H138" s="141" t="e">
        <f>IF(Q138="到户类",IF(S138&gt;=120,0,G138-G138*(1-'[1]附件5-2'!$Y$1)/120*S138),IF(Q138="到户类",G138,SUMIFS('[1]附件5-2'!L:L,'[1]附件5-2'!V:V,D138)/10000))</f>
        <v>#VALUE!</v>
      </c>
      <c r="I138" s="159" t="s">
        <v>1166</v>
      </c>
      <c r="J138" s="143" t="s">
        <v>1186</v>
      </c>
      <c r="K138" s="143" t="s">
        <v>1189</v>
      </c>
      <c r="L138" s="143" t="str">
        <f t="shared" ref="L138:L140" si="18">K138</f>
        <v>达木乡人民政府</v>
      </c>
      <c r="M138" s="143" t="str">
        <f t="shared" ref="M138:M146" si="19">K138</f>
        <v>达木乡人民政府</v>
      </c>
      <c r="N138" s="143" t="s">
        <v>646</v>
      </c>
      <c r="O138" s="148" t="s">
        <v>1276</v>
      </c>
      <c r="P138" s="145">
        <v>0</v>
      </c>
      <c r="Q138" s="146" t="str">
        <f>VLOOKUP(D138,[1]附件3!E:O,11,0)</f>
        <v>公益类</v>
      </c>
      <c r="R138" s="147">
        <f t="shared" si="16"/>
        <v>0</v>
      </c>
      <c r="S138" s="147">
        <f t="shared" si="17"/>
        <v>0</v>
      </c>
    </row>
    <row r="139" s="7" customFormat="1" ht="20.1" customHeight="1" spans="1:19">
      <c r="A139" s="139" t="str">
        <f>VLOOKUP(D139,[1]附件3!E:AG,29,0)</f>
        <v>540423201417030</v>
      </c>
      <c r="B139" s="139" t="s">
        <v>20</v>
      </c>
      <c r="C139" s="140">
        <f>VLOOKUP(D139,[1]附件3!E:AF,28,0)</f>
        <v>2014</v>
      </c>
      <c r="D139" s="139" t="s">
        <v>430</v>
      </c>
      <c r="E139" s="141">
        <f>VLOOKUP(D139,[1]附件3!E:N,8,0)</f>
        <v>800</v>
      </c>
      <c r="F139" s="142" t="e">
        <f>SUMIFS('[1]附件5-2'!I:I,'[1]附件5-2'!V:V,D139)</f>
        <v>#VALUE!</v>
      </c>
      <c r="G139" s="141">
        <f t="shared" si="15"/>
        <v>800</v>
      </c>
      <c r="H139" s="141" t="e">
        <f>IF(Q139="到户类",IF(S139&gt;=120,0,G139-G139*(1-'[1]附件5-2'!$Y$1)/120*S139),IF(Q139="到户类",G139,SUMIFS('[1]附件5-2'!L:L,'[1]附件5-2'!V:V,D139)/10000))</f>
        <v>#VALUE!</v>
      </c>
      <c r="I139" s="159" t="s">
        <v>1166</v>
      </c>
      <c r="J139" s="143" t="s">
        <v>1186</v>
      </c>
      <c r="K139" s="143" t="s">
        <v>1189</v>
      </c>
      <c r="L139" s="143" t="str">
        <f t="shared" si="18"/>
        <v>达木乡人民政府</v>
      </c>
      <c r="M139" s="143" t="str">
        <f t="shared" si="19"/>
        <v>达木乡人民政府</v>
      </c>
      <c r="N139" s="143" t="s">
        <v>646</v>
      </c>
      <c r="O139" s="148" t="s">
        <v>1276</v>
      </c>
      <c r="P139" s="145">
        <v>0</v>
      </c>
      <c r="Q139" s="146" t="str">
        <f>VLOOKUP(D139,[1]附件3!E:O,11,0)</f>
        <v>公益类</v>
      </c>
      <c r="R139" s="147">
        <f t="shared" si="16"/>
        <v>0</v>
      </c>
      <c r="S139" s="147">
        <f t="shared" si="17"/>
        <v>0</v>
      </c>
    </row>
    <row r="140" s="7" customFormat="1" ht="20.1" customHeight="1" spans="1:19">
      <c r="A140" s="139" t="str">
        <f>VLOOKUP(D140,[1]附件3!E:AG,29,0)</f>
        <v>540423201417031</v>
      </c>
      <c r="B140" s="139" t="s">
        <v>20</v>
      </c>
      <c r="C140" s="140">
        <f>VLOOKUP(D140,[1]附件3!E:AF,28,0)</f>
        <v>2014</v>
      </c>
      <c r="D140" s="139" t="s">
        <v>431</v>
      </c>
      <c r="E140" s="141">
        <f>VLOOKUP(D140,[1]附件3!E:N,8,0)</f>
        <v>1500</v>
      </c>
      <c r="F140" s="142" t="e">
        <f>SUMIFS('[1]附件5-2'!I:I,'[1]附件5-2'!V:V,D140)</f>
        <v>#VALUE!</v>
      </c>
      <c r="G140" s="141">
        <f t="shared" si="15"/>
        <v>1500</v>
      </c>
      <c r="H140" s="141" t="e">
        <f>IF(Q140="到户类",IF(S140&gt;=120,0,G140-G140*(1-'[1]附件5-2'!$Y$1)/120*S140),IF(Q140="到户类",G140,SUMIFS('[1]附件5-2'!L:L,'[1]附件5-2'!V:V,D140)/10000))</f>
        <v>#VALUE!</v>
      </c>
      <c r="I140" s="159" t="s">
        <v>1166</v>
      </c>
      <c r="J140" s="143" t="s">
        <v>1186</v>
      </c>
      <c r="K140" s="143" t="s">
        <v>1240</v>
      </c>
      <c r="L140" s="143" t="str">
        <f t="shared" si="18"/>
        <v>墨脱镇人民政府</v>
      </c>
      <c r="M140" s="143" t="str">
        <f t="shared" si="19"/>
        <v>墨脱镇人民政府</v>
      </c>
      <c r="N140" s="143" t="s">
        <v>646</v>
      </c>
      <c r="O140" s="148" t="s">
        <v>1277</v>
      </c>
      <c r="P140" s="145">
        <v>0</v>
      </c>
      <c r="Q140" s="146" t="str">
        <f>VLOOKUP(D140,[1]附件3!E:O,11,0)</f>
        <v>公益类</v>
      </c>
      <c r="R140" s="147">
        <f t="shared" si="16"/>
        <v>0</v>
      </c>
      <c r="S140" s="147">
        <f t="shared" si="17"/>
        <v>0</v>
      </c>
    </row>
    <row r="141" s="7" customFormat="1" ht="20.1" customHeight="1" spans="1:19">
      <c r="A141" s="139" t="str">
        <f>VLOOKUP(D141,[1]附件3!E:AG,29,0)</f>
        <v>540423201418017</v>
      </c>
      <c r="B141" s="139" t="s">
        <v>20</v>
      </c>
      <c r="C141" s="140">
        <f>VLOOKUP(D141,[1]附件3!E:AF,28,0)</f>
        <v>2014</v>
      </c>
      <c r="D141" s="139" t="s">
        <v>432</v>
      </c>
      <c r="E141" s="141">
        <f>VLOOKUP(D141,[1]附件3!E:N,8,0)</f>
        <v>4198</v>
      </c>
      <c r="F141" s="142" t="e">
        <f>SUMIFS('[1]附件5-2'!I:I,'[1]附件5-2'!V:V,D141)</f>
        <v>#VALUE!</v>
      </c>
      <c r="G141" s="141">
        <f t="shared" si="15"/>
        <v>4198</v>
      </c>
      <c r="H141" s="141" t="e">
        <f>IF(Q141="到户类",IF(S141&gt;=120,0,G141-G141*(1-'[1]附件5-2'!$Y$1)/120*S141),IF(Q141="到户类",G141,SUMIFS('[1]附件5-2'!L:L,'[1]附件5-2'!V:V,D141)/10000))</f>
        <v>#VALUE!</v>
      </c>
      <c r="I141" s="159" t="s">
        <v>1166</v>
      </c>
      <c r="J141" s="143" t="s">
        <v>1186</v>
      </c>
      <c r="K141" s="143" t="s">
        <v>994</v>
      </c>
      <c r="L141" s="144" t="s">
        <v>645</v>
      </c>
      <c r="M141" s="143" t="str">
        <f t="shared" si="19"/>
        <v>西藏墨脱国投开发（集团）有限公司</v>
      </c>
      <c r="N141" s="143" t="s">
        <v>646</v>
      </c>
      <c r="O141" s="148" t="s">
        <v>1278</v>
      </c>
      <c r="P141" s="145">
        <v>0</v>
      </c>
      <c r="Q141" s="146" t="str">
        <f>VLOOKUP(D141,[1]附件3!E:O,11,0)</f>
        <v>经营类</v>
      </c>
      <c r="R141" s="147">
        <f t="shared" si="16"/>
        <v>0</v>
      </c>
      <c r="S141" s="147">
        <f t="shared" si="17"/>
        <v>0</v>
      </c>
    </row>
    <row r="142" s="7" customFormat="1" ht="20.1" customHeight="1" spans="1:19">
      <c r="A142" s="139" t="str">
        <f>VLOOKUP(D142,[1]附件3!E:AG,29,0)</f>
        <v>540423201717032</v>
      </c>
      <c r="B142" s="139" t="s">
        <v>20</v>
      </c>
      <c r="C142" s="140">
        <f>VLOOKUP(D142,[1]附件3!E:AF,28,0)</f>
        <v>2017</v>
      </c>
      <c r="D142" s="139" t="s">
        <v>446</v>
      </c>
      <c r="E142" s="141">
        <f>VLOOKUP(D142,[1]附件3!E:N,8,0)</f>
        <v>3300</v>
      </c>
      <c r="F142" s="142" t="e">
        <f>SUMIFS('[1]附件5-2'!I:I,'[1]附件5-2'!V:V,D142)</f>
        <v>#VALUE!</v>
      </c>
      <c r="G142" s="141">
        <f t="shared" si="15"/>
        <v>3300</v>
      </c>
      <c r="H142" s="141" t="e">
        <f>IF(Q142="到户类",IF(S142&gt;=120,0,G142-G142*(1-'[1]附件5-2'!$Y$1)/120*S142),IF(Q142="到户类",G142,SUMIFS('[1]附件5-2'!L:L,'[1]附件5-2'!V:V,D142)/10000))</f>
        <v>#VALUE!</v>
      </c>
      <c r="I142" s="159" t="s">
        <v>1166</v>
      </c>
      <c r="J142" s="143" t="s">
        <v>1186</v>
      </c>
      <c r="K142" s="143" t="s">
        <v>1240</v>
      </c>
      <c r="L142" s="143" t="str">
        <f t="shared" ref="L142:L146" si="20">K142</f>
        <v>墨脱镇人民政府</v>
      </c>
      <c r="M142" s="143" t="str">
        <f t="shared" si="19"/>
        <v>墨脱镇人民政府</v>
      </c>
      <c r="N142" s="143" t="s">
        <v>646</v>
      </c>
      <c r="O142" s="148" t="s">
        <v>1277</v>
      </c>
      <c r="P142" s="145">
        <v>0</v>
      </c>
      <c r="Q142" s="146" t="str">
        <f>VLOOKUP(D142,[1]附件3!E:O,11,0)</f>
        <v>公益类</v>
      </c>
      <c r="R142" s="147">
        <f t="shared" si="16"/>
        <v>0</v>
      </c>
      <c r="S142" s="147">
        <f t="shared" si="17"/>
        <v>0</v>
      </c>
    </row>
    <row r="143" s="7" customFormat="1" ht="20.1" customHeight="1" spans="1:19">
      <c r="A143" s="139" t="str">
        <f>VLOOKUP(D143,[1]附件3!E:AG,29,0)</f>
        <v>540423201712058</v>
      </c>
      <c r="B143" s="139" t="s">
        <v>20</v>
      </c>
      <c r="C143" s="140">
        <f>VLOOKUP(D143,[1]附件3!E:AF,28,0)</f>
        <v>2017</v>
      </c>
      <c r="D143" s="139" t="s">
        <v>447</v>
      </c>
      <c r="E143" s="141">
        <f>VLOOKUP(D143,[1]附件3!E:N,8,0)</f>
        <v>1150</v>
      </c>
      <c r="F143" s="142" t="e">
        <f>SUMIFS('[1]附件5-2'!I:I,'[1]附件5-2'!V:V,D143)</f>
        <v>#VALUE!</v>
      </c>
      <c r="G143" s="141">
        <f t="shared" si="15"/>
        <v>1150</v>
      </c>
      <c r="H143" s="141" t="e">
        <f>IF(Q143="到户类",IF(S143&gt;=120,0,G143-G143*(1-'[1]附件5-2'!$Y$1)/120*S143),IF(Q143="到户类",G143,SUMIFS('[1]附件5-2'!L:L,'[1]附件5-2'!V:V,D143)/10000))</f>
        <v>#VALUE!</v>
      </c>
      <c r="I143" s="159" t="s">
        <v>1166</v>
      </c>
      <c r="J143" s="143" t="s">
        <v>1186</v>
      </c>
      <c r="K143" s="143" t="s">
        <v>645</v>
      </c>
      <c r="L143" s="143" t="str">
        <f t="shared" si="20"/>
        <v>-</v>
      </c>
      <c r="M143" s="143" t="str">
        <f t="shared" si="19"/>
        <v>-</v>
      </c>
      <c r="N143" s="143" t="s">
        <v>646</v>
      </c>
      <c r="O143" s="143" t="s">
        <v>645</v>
      </c>
      <c r="P143" s="145">
        <v>0</v>
      </c>
      <c r="Q143" s="146" t="str">
        <f>VLOOKUP(D143,[1]附件3!E:O,11,0)</f>
        <v>公益类</v>
      </c>
      <c r="R143" s="147">
        <f t="shared" si="16"/>
        <v>0</v>
      </c>
      <c r="S143" s="147">
        <f t="shared" si="17"/>
        <v>0</v>
      </c>
    </row>
    <row r="144" s="7" customFormat="1" ht="20.1" customHeight="1" spans="1:19">
      <c r="A144" s="139" t="str">
        <f>VLOOKUP(D144,[1]附件3!E:AG,29,0)</f>
        <v>540423201712059</v>
      </c>
      <c r="B144" s="139" t="s">
        <v>20</v>
      </c>
      <c r="C144" s="140">
        <f>VLOOKUP(D144,[1]附件3!E:AF,28,0)</f>
        <v>2017</v>
      </c>
      <c r="D144" s="139" t="s">
        <v>448</v>
      </c>
      <c r="E144" s="141">
        <f>VLOOKUP(D144,[1]附件3!E:N,8,0)</f>
        <v>2900</v>
      </c>
      <c r="F144" s="142" t="e">
        <f>SUMIFS('[1]附件5-2'!I:I,'[1]附件5-2'!V:V,D144)</f>
        <v>#VALUE!</v>
      </c>
      <c r="G144" s="141">
        <f t="shared" si="15"/>
        <v>2900</v>
      </c>
      <c r="H144" s="141" t="e">
        <f>IF(Q144="到户类",IF(S144&gt;=120,0,G144-G144*(1-'[1]附件5-2'!$Y$1)/120*S144),IF(Q144="到户类",G144,SUMIFS('[1]附件5-2'!L:L,'[1]附件5-2'!V:V,D144)/10000))</f>
        <v>#VALUE!</v>
      </c>
      <c r="I144" s="159" t="s">
        <v>1166</v>
      </c>
      <c r="J144" s="143" t="s">
        <v>1186</v>
      </c>
      <c r="K144" s="143" t="s">
        <v>645</v>
      </c>
      <c r="L144" s="143" t="str">
        <f t="shared" si="20"/>
        <v>-</v>
      </c>
      <c r="M144" s="143" t="str">
        <f t="shared" si="19"/>
        <v>-</v>
      </c>
      <c r="N144" s="143" t="s">
        <v>646</v>
      </c>
      <c r="O144" s="143" t="s">
        <v>645</v>
      </c>
      <c r="P144" s="145">
        <v>0</v>
      </c>
      <c r="Q144" s="146" t="str">
        <f>VLOOKUP(D144,[1]附件3!E:O,11,0)</f>
        <v>公益类</v>
      </c>
      <c r="R144" s="147">
        <f t="shared" si="16"/>
        <v>0</v>
      </c>
      <c r="S144" s="147">
        <f t="shared" si="17"/>
        <v>0</v>
      </c>
    </row>
    <row r="145" s="7" customFormat="1" ht="20.1" customHeight="1" spans="1:19">
      <c r="A145" s="139" t="str">
        <f>VLOOKUP(D145,[1]附件3!E:AG,29,0)</f>
        <v>540423202117033</v>
      </c>
      <c r="B145" s="139" t="s">
        <v>20</v>
      </c>
      <c r="C145" s="140">
        <f>VLOOKUP(D145,[1]附件3!E:AF,28,0)</f>
        <v>2021</v>
      </c>
      <c r="D145" s="139" t="s">
        <v>450</v>
      </c>
      <c r="E145" s="141">
        <f>VLOOKUP(D145,[1]附件3!E:N,8,0)</f>
        <v>1900</v>
      </c>
      <c r="F145" s="142" t="e">
        <f>SUMIFS('[1]附件5-2'!I:I,'[1]附件5-2'!V:V,D145)</f>
        <v>#VALUE!</v>
      </c>
      <c r="G145" s="141">
        <f t="shared" si="15"/>
        <v>1900</v>
      </c>
      <c r="H145" s="141" t="e">
        <f>IF(Q145="到户类",IF(S145&gt;=120,0,G145-G145*(1-'[1]附件5-2'!$Y$1)/120*S145),IF(Q145="到户类",G145,SUMIFS('[1]附件5-2'!L:L,'[1]附件5-2'!V:V,D145)/10000))</f>
        <v>#VALUE!</v>
      </c>
      <c r="I145" s="159" t="s">
        <v>1166</v>
      </c>
      <c r="J145" s="143" t="s">
        <v>1186</v>
      </c>
      <c r="K145" s="143" t="s">
        <v>1237</v>
      </c>
      <c r="L145" s="143" t="str">
        <f t="shared" si="20"/>
        <v>德兴乡人民政府</v>
      </c>
      <c r="M145" s="143" t="str">
        <f t="shared" si="19"/>
        <v>德兴乡人民政府</v>
      </c>
      <c r="N145" s="143" t="s">
        <v>646</v>
      </c>
      <c r="O145" s="148" t="s">
        <v>1279</v>
      </c>
      <c r="P145" s="145">
        <v>0</v>
      </c>
      <c r="Q145" s="146" t="str">
        <f>VLOOKUP(D145,[1]附件3!E:O,11,0)</f>
        <v>公益类</v>
      </c>
      <c r="R145" s="147">
        <f t="shared" si="16"/>
        <v>0</v>
      </c>
      <c r="S145" s="147">
        <f t="shared" si="17"/>
        <v>0</v>
      </c>
    </row>
    <row r="146" s="7" customFormat="1" ht="20.1" customHeight="1" spans="1:19">
      <c r="A146" s="139" t="str">
        <f>VLOOKUP(D146,[1]附件3!E:AG,29,0)</f>
        <v>540423201316029</v>
      </c>
      <c r="B146" s="139" t="s">
        <v>20</v>
      </c>
      <c r="C146" s="140">
        <f>VLOOKUP(D146,[1]附件3!E:AF,28,0)</f>
        <v>2013</v>
      </c>
      <c r="D146" s="139" t="s">
        <v>498</v>
      </c>
      <c r="E146" s="141">
        <f>VLOOKUP(D146,[1]附件3!E:N,8,0)</f>
        <v>45</v>
      </c>
      <c r="F146" s="142" t="e">
        <f>SUMIFS('[1]附件5-2'!I:I,'[1]附件5-2'!V:V,D146)</f>
        <v>#VALUE!</v>
      </c>
      <c r="G146" s="141">
        <f t="shared" si="15"/>
        <v>45</v>
      </c>
      <c r="H146" s="141" t="e">
        <f>IF(Q146="到户类",IF(S146&gt;=120,0,G146-G146*(1-'[1]附件5-2'!$Y$1)/120*S146),IF(Q146="到户类",G146,SUMIFS('[1]附件5-2'!L:L,'[1]附件5-2'!V:V,D146)/10000))</f>
        <v>#VALUE!</v>
      </c>
      <c r="I146" s="159" t="s">
        <v>1166</v>
      </c>
      <c r="J146" s="143" t="s">
        <v>1186</v>
      </c>
      <c r="K146" s="143" t="s">
        <v>1189</v>
      </c>
      <c r="L146" s="143" t="str">
        <f t="shared" si="20"/>
        <v>达木乡人民政府</v>
      </c>
      <c r="M146" s="143" t="str">
        <f t="shared" si="19"/>
        <v>达木乡人民政府</v>
      </c>
      <c r="N146" s="143" t="s">
        <v>646</v>
      </c>
      <c r="O146" s="148" t="s">
        <v>1276</v>
      </c>
      <c r="P146" s="145">
        <v>0</v>
      </c>
      <c r="Q146" s="146" t="str">
        <f>VLOOKUP(D146,[1]附件3!E:O,11,0)</f>
        <v>公益类</v>
      </c>
      <c r="R146" s="147">
        <f t="shared" si="16"/>
        <v>0</v>
      </c>
      <c r="S146" s="147">
        <f t="shared" si="17"/>
        <v>0</v>
      </c>
    </row>
    <row r="147" s="7" customFormat="1" ht="20.1" customHeight="1" spans="1:19">
      <c r="A147" s="139" t="str">
        <f>VLOOKUP(D147,[1]附件3!E:AG,29,0)</f>
        <v>540423201316031</v>
      </c>
      <c r="B147" s="139" t="s">
        <v>20</v>
      </c>
      <c r="C147" s="140">
        <f>VLOOKUP(D147,[1]附件3!E:AF,28,0)</f>
        <v>2013</v>
      </c>
      <c r="D147" s="139" t="s">
        <v>505</v>
      </c>
      <c r="E147" s="141">
        <f>VLOOKUP(D147,[1]附件3!E:N,8,0)</f>
        <v>34.45</v>
      </c>
      <c r="F147" s="142" t="e">
        <f>SUMIFS('[1]附件5-2'!I:I,'[1]附件5-2'!V:V,D147)</f>
        <v>#VALUE!</v>
      </c>
      <c r="G147" s="141">
        <f t="shared" si="15"/>
        <v>34.45</v>
      </c>
      <c r="H147" s="141" t="e">
        <f>IF(Q147="到户类",IF(S147&gt;=120,0,G147-G147*(1-'[1]附件5-2'!$Y$1)/120*S147),IF(Q147="到户类",G147,SUMIFS('[1]附件5-2'!L:L,'[1]附件5-2'!V:V,D147)/10000))</f>
        <v>#VALUE!</v>
      </c>
      <c r="I147" s="143" t="s">
        <v>1114</v>
      </c>
      <c r="J147" s="143" t="s">
        <v>797</v>
      </c>
      <c r="K147" s="143" t="s">
        <v>1274</v>
      </c>
      <c r="L147" s="143" t="s">
        <v>1274</v>
      </c>
      <c r="M147" s="143" t="s">
        <v>1274</v>
      </c>
      <c r="N147" s="143" t="s">
        <v>1191</v>
      </c>
      <c r="O147" s="143" t="s">
        <v>1275</v>
      </c>
      <c r="P147" s="145">
        <v>0</v>
      </c>
      <c r="Q147" s="146" t="str">
        <f>VLOOKUP(D147,[1]附件3!E:O,11,0)</f>
        <v>公益类</v>
      </c>
      <c r="R147" s="147">
        <f t="shared" si="16"/>
        <v>0</v>
      </c>
      <c r="S147" s="147">
        <f t="shared" si="17"/>
        <v>0</v>
      </c>
    </row>
    <row r="148" s="7" customFormat="1" ht="20.1" customHeight="1" spans="1:19">
      <c r="A148" s="139" t="str">
        <f>VLOOKUP(D148,[1]附件3!E:AG,29,0)</f>
        <v>540423201316032</v>
      </c>
      <c r="B148" s="139" t="s">
        <v>20</v>
      </c>
      <c r="C148" s="140">
        <f>VLOOKUP(D148,[1]附件3!E:AF,28,0)</f>
        <v>2013</v>
      </c>
      <c r="D148" s="139" t="s">
        <v>506</v>
      </c>
      <c r="E148" s="141">
        <f>VLOOKUP(D148,[1]附件3!E:N,8,0)</f>
        <v>26.985</v>
      </c>
      <c r="F148" s="142" t="e">
        <f>SUMIFS('[1]附件5-2'!I:I,'[1]附件5-2'!V:V,D148)</f>
        <v>#VALUE!</v>
      </c>
      <c r="G148" s="141">
        <f t="shared" si="15"/>
        <v>26.985</v>
      </c>
      <c r="H148" s="141" t="e">
        <f>IF(Q148="到户类",IF(S148&gt;=120,0,G148-G148*(1-'[1]附件5-2'!$Y$1)/120*S148),IF(Q148="到户类",G148,SUMIFS('[1]附件5-2'!L:L,'[1]附件5-2'!V:V,D148)/10000))</f>
        <v>#VALUE!</v>
      </c>
      <c r="I148" s="143" t="s">
        <v>1114</v>
      </c>
      <c r="J148" s="143" t="s">
        <v>797</v>
      </c>
      <c r="K148" s="143" t="s">
        <v>1280</v>
      </c>
      <c r="L148" s="143" t="s">
        <v>1280</v>
      </c>
      <c r="M148" s="143" t="s">
        <v>1280</v>
      </c>
      <c r="N148" s="143" t="s">
        <v>1281</v>
      </c>
      <c r="O148" s="143" t="s">
        <v>1282</v>
      </c>
      <c r="P148" s="145">
        <v>0</v>
      </c>
      <c r="Q148" s="146" t="str">
        <f>VLOOKUP(D148,[1]附件3!E:O,11,0)</f>
        <v>公益类</v>
      </c>
      <c r="R148" s="147">
        <f t="shared" si="16"/>
        <v>0</v>
      </c>
      <c r="S148" s="147">
        <f t="shared" si="17"/>
        <v>0</v>
      </c>
    </row>
    <row r="149" s="7" customFormat="1" ht="20.1" customHeight="1" spans="1:19">
      <c r="A149" s="139" t="str">
        <f>VLOOKUP(D149,[1]附件3!E:AG,29,0)</f>
        <v>540423201316033</v>
      </c>
      <c r="B149" s="139" t="s">
        <v>20</v>
      </c>
      <c r="C149" s="140">
        <f>VLOOKUP(D149,[1]附件3!E:AF,28,0)</f>
        <v>2013</v>
      </c>
      <c r="D149" s="139" t="s">
        <v>513</v>
      </c>
      <c r="E149" s="141">
        <f>VLOOKUP(D149,[1]附件3!E:N,8,0)</f>
        <v>50</v>
      </c>
      <c r="F149" s="142" t="e">
        <f>SUMIFS('[1]附件5-2'!I:I,'[1]附件5-2'!V:V,D149)</f>
        <v>#VALUE!</v>
      </c>
      <c r="G149" s="141">
        <f t="shared" si="15"/>
        <v>50</v>
      </c>
      <c r="H149" s="141" t="e">
        <f>IF(Q149="到户类",IF(S149&gt;=120,0,G149-G149*(1-'[1]附件5-2'!$Y$1)/120*S149),IF(Q149="到户类",G149,SUMIFS('[1]附件5-2'!L:L,'[1]附件5-2'!V:V,D149)/10000))</f>
        <v>#VALUE!</v>
      </c>
      <c r="I149" s="143" t="s">
        <v>1114</v>
      </c>
      <c r="J149" s="143" t="s">
        <v>797</v>
      </c>
      <c r="K149" s="143" t="s">
        <v>1283</v>
      </c>
      <c r="L149" s="143" t="s">
        <v>1283</v>
      </c>
      <c r="M149" s="143" t="s">
        <v>1283</v>
      </c>
      <c r="N149" s="143" t="s">
        <v>1187</v>
      </c>
      <c r="O149" s="143" t="s">
        <v>1284</v>
      </c>
      <c r="P149" s="145">
        <v>0</v>
      </c>
      <c r="Q149" s="146" t="str">
        <f>VLOOKUP(D149,[1]附件3!E:O,11,0)</f>
        <v>公益类</v>
      </c>
      <c r="R149" s="147">
        <f t="shared" si="16"/>
        <v>0</v>
      </c>
      <c r="S149" s="147">
        <f t="shared" si="17"/>
        <v>0</v>
      </c>
    </row>
    <row r="150" s="7" customFormat="1" ht="20.1" customHeight="1" spans="1:19">
      <c r="A150" s="139" t="str">
        <f>VLOOKUP(D150,[1]附件3!E:AG,29,0)</f>
        <v>540423201316034</v>
      </c>
      <c r="B150" s="139" t="s">
        <v>20</v>
      </c>
      <c r="C150" s="140">
        <f>VLOOKUP(D150,[1]附件3!E:AF,28,0)</f>
        <v>2013</v>
      </c>
      <c r="D150" s="139" t="s">
        <v>516</v>
      </c>
      <c r="E150" s="141">
        <f>VLOOKUP(D150,[1]附件3!E:N,8,0)</f>
        <v>60</v>
      </c>
      <c r="F150" s="142" t="e">
        <f>SUMIFS('[1]附件5-2'!I:I,'[1]附件5-2'!V:V,D150)</f>
        <v>#VALUE!</v>
      </c>
      <c r="G150" s="141">
        <f t="shared" si="15"/>
        <v>60</v>
      </c>
      <c r="H150" s="141" t="e">
        <f>IF(Q150="到户类",IF(S150&gt;=120,0,G150-G150*(1-'[1]附件5-2'!$Y$1)/120*S150),IF(Q150="到户类",G150,SUMIFS('[1]附件5-2'!L:L,'[1]附件5-2'!V:V,D150)/10000))</f>
        <v>#VALUE!</v>
      </c>
      <c r="I150" s="143" t="s">
        <v>1114</v>
      </c>
      <c r="J150" s="143" t="s">
        <v>797</v>
      </c>
      <c r="K150" s="143" t="s">
        <v>1170</v>
      </c>
      <c r="L150" s="143" t="s">
        <v>1170</v>
      </c>
      <c r="M150" s="143" t="s">
        <v>1170</v>
      </c>
      <c r="N150" s="143" t="s">
        <v>1245</v>
      </c>
      <c r="O150" s="143" t="s">
        <v>1285</v>
      </c>
      <c r="P150" s="145">
        <v>0</v>
      </c>
      <c r="Q150" s="146" t="str">
        <f>VLOOKUP(D150,[1]附件3!E:O,11,0)</f>
        <v>公益类</v>
      </c>
      <c r="R150" s="147">
        <f t="shared" si="16"/>
        <v>0</v>
      </c>
      <c r="S150" s="147">
        <f t="shared" si="17"/>
        <v>0</v>
      </c>
    </row>
    <row r="151" s="7" customFormat="1" ht="20.1" customHeight="1" spans="1:19">
      <c r="A151" s="139" t="str">
        <f>VLOOKUP(D151,[1]附件3!E:AG,29,0)</f>
        <v>540423201316035</v>
      </c>
      <c r="B151" s="139" t="s">
        <v>20</v>
      </c>
      <c r="C151" s="140">
        <f>VLOOKUP(D151,[1]附件3!E:AF,28,0)</f>
        <v>2013</v>
      </c>
      <c r="D151" s="139" t="s">
        <v>517</v>
      </c>
      <c r="E151" s="141">
        <f>VLOOKUP(D151,[1]附件3!E:N,8,0)</f>
        <v>45</v>
      </c>
      <c r="F151" s="142" t="e">
        <f>SUMIFS('[1]附件5-2'!I:I,'[1]附件5-2'!V:V,D151)</f>
        <v>#VALUE!</v>
      </c>
      <c r="G151" s="141">
        <f t="shared" si="15"/>
        <v>45</v>
      </c>
      <c r="H151" s="141" t="e">
        <f>IF(Q151="到户类",IF(S151&gt;=120,0,G151-G151*(1-'[1]附件5-2'!$Y$1)/120*S151),IF(Q151="到户类",G151,SUMIFS('[1]附件5-2'!L:L,'[1]附件5-2'!V:V,D151)/10000))</f>
        <v>#VALUE!</v>
      </c>
      <c r="I151" s="143" t="s">
        <v>1114</v>
      </c>
      <c r="J151" s="143" t="s">
        <v>797</v>
      </c>
      <c r="K151" s="143" t="s">
        <v>1200</v>
      </c>
      <c r="L151" s="143" t="s">
        <v>1200</v>
      </c>
      <c r="M151" s="143" t="s">
        <v>1200</v>
      </c>
      <c r="N151" s="143" t="s">
        <v>1191</v>
      </c>
      <c r="O151" s="143" t="s">
        <v>1286</v>
      </c>
      <c r="P151" s="145">
        <v>0</v>
      </c>
      <c r="Q151" s="146" t="str">
        <f>VLOOKUP(D151,[1]附件3!E:O,11,0)</f>
        <v>公益类</v>
      </c>
      <c r="R151" s="147">
        <f t="shared" si="16"/>
        <v>0</v>
      </c>
      <c r="S151" s="147">
        <f t="shared" si="17"/>
        <v>0</v>
      </c>
    </row>
    <row r="152" s="7" customFormat="1" ht="20.1" customHeight="1" spans="1:19">
      <c r="A152" s="139" t="str">
        <f>VLOOKUP(D152,[1]附件3!E:AG,29,0)</f>
        <v>540423201316036</v>
      </c>
      <c r="B152" s="139" t="s">
        <v>20</v>
      </c>
      <c r="C152" s="140">
        <f>VLOOKUP(D152,[1]附件3!E:AF,28,0)</f>
        <v>2013</v>
      </c>
      <c r="D152" s="139" t="s">
        <v>518</v>
      </c>
      <c r="E152" s="141">
        <f>VLOOKUP(D152,[1]附件3!E:N,8,0)</f>
        <v>52</v>
      </c>
      <c r="F152" s="142" t="e">
        <f>SUMIFS('[1]附件5-2'!I:I,'[1]附件5-2'!V:V,D152)</f>
        <v>#VALUE!</v>
      </c>
      <c r="G152" s="141">
        <f t="shared" si="15"/>
        <v>52</v>
      </c>
      <c r="H152" s="141" t="e">
        <f>IF(Q152="到户类",IF(S152&gt;=120,0,G152-G152*(1-'[1]附件5-2'!$Y$1)/120*S152),IF(Q152="到户类",G152,SUMIFS('[1]附件5-2'!L:L,'[1]附件5-2'!V:V,D152)/10000))</f>
        <v>#VALUE!</v>
      </c>
      <c r="I152" s="143" t="s">
        <v>1114</v>
      </c>
      <c r="J152" s="143" t="s">
        <v>797</v>
      </c>
      <c r="K152" s="143" t="s">
        <v>1287</v>
      </c>
      <c r="L152" s="143" t="s">
        <v>1287</v>
      </c>
      <c r="M152" s="143" t="s">
        <v>1287</v>
      </c>
      <c r="N152" s="143" t="s">
        <v>1288</v>
      </c>
      <c r="O152" s="143" t="s">
        <v>1289</v>
      </c>
      <c r="P152" s="145">
        <v>0</v>
      </c>
      <c r="Q152" s="146" t="str">
        <f>VLOOKUP(D152,[1]附件3!E:O,11,0)</f>
        <v>公益类</v>
      </c>
      <c r="R152" s="147">
        <f t="shared" si="16"/>
        <v>0</v>
      </c>
      <c r="S152" s="147">
        <f t="shared" si="17"/>
        <v>0</v>
      </c>
    </row>
    <row r="153" s="7" customFormat="1" ht="20.1" customHeight="1" spans="1:19">
      <c r="A153" s="139" t="str">
        <f>VLOOKUP(D153,[1]附件3!E:AG,29,0)</f>
        <v>540423201316037</v>
      </c>
      <c r="B153" s="139" t="s">
        <v>20</v>
      </c>
      <c r="C153" s="140">
        <f>VLOOKUP(D153,[1]附件3!E:AF,28,0)</f>
        <v>2013</v>
      </c>
      <c r="D153" s="139" t="s">
        <v>520</v>
      </c>
      <c r="E153" s="141">
        <f>VLOOKUP(D153,[1]附件3!E:N,8,0)</f>
        <v>47</v>
      </c>
      <c r="F153" s="142" t="e">
        <f>SUMIFS('[1]附件5-2'!I:I,'[1]附件5-2'!V:V,D153)</f>
        <v>#VALUE!</v>
      </c>
      <c r="G153" s="141">
        <f t="shared" si="15"/>
        <v>47</v>
      </c>
      <c r="H153" s="141" t="e">
        <f>IF(Q153="到户类",IF(S153&gt;=120,0,G153-G153*(1-'[1]附件5-2'!$Y$1)/120*S153),IF(Q153="到户类",G153,SUMIFS('[1]附件5-2'!L:L,'[1]附件5-2'!V:V,D153)/10000))</f>
        <v>#VALUE!</v>
      </c>
      <c r="I153" s="143" t="s">
        <v>1114</v>
      </c>
      <c r="J153" s="143" t="s">
        <v>797</v>
      </c>
      <c r="K153" s="143" t="s">
        <v>1229</v>
      </c>
      <c r="L153" s="143" t="s">
        <v>1229</v>
      </c>
      <c r="M153" s="143" t="s">
        <v>1229</v>
      </c>
      <c r="N153" s="143" t="s">
        <v>1191</v>
      </c>
      <c r="O153" s="143" t="s">
        <v>1290</v>
      </c>
      <c r="P153" s="145">
        <v>0</v>
      </c>
      <c r="Q153" s="146" t="str">
        <f>VLOOKUP(D153,[1]附件3!E:O,11,0)</f>
        <v>公益类</v>
      </c>
      <c r="R153" s="147">
        <f t="shared" si="16"/>
        <v>0</v>
      </c>
      <c r="S153" s="147">
        <f t="shared" si="17"/>
        <v>0</v>
      </c>
    </row>
    <row r="154" s="7" customFormat="1" ht="20.1" customHeight="1" spans="1:19">
      <c r="A154" s="139" t="str">
        <f>VLOOKUP(D154,[1]附件3!E:AG,29,0)</f>
        <v>540423201416038</v>
      </c>
      <c r="B154" s="139" t="s">
        <v>20</v>
      </c>
      <c r="C154" s="140">
        <f>VLOOKUP(D154,[1]附件3!E:AF,28,0)</f>
        <v>2014</v>
      </c>
      <c r="D154" s="139" t="s">
        <v>523</v>
      </c>
      <c r="E154" s="141">
        <f>VLOOKUP(D154,[1]附件3!E:N,8,0)</f>
        <v>75</v>
      </c>
      <c r="F154" s="142" t="e">
        <f>SUMIFS('[1]附件5-2'!I:I,'[1]附件5-2'!V:V,D154)</f>
        <v>#VALUE!</v>
      </c>
      <c r="G154" s="141">
        <f t="shared" si="15"/>
        <v>75</v>
      </c>
      <c r="H154" s="141" t="e">
        <f>IF(Q154="到户类",IF(S154&gt;=120,0,G154-G154*(1-'[1]附件5-2'!$Y$1)/120*S154),IF(Q154="到户类",G154,SUMIFS('[1]附件5-2'!L:L,'[1]附件5-2'!V:V,D154)/10000))</f>
        <v>#VALUE!</v>
      </c>
      <c r="I154" s="143" t="s">
        <v>1114</v>
      </c>
      <c r="J154" s="143" t="s">
        <v>797</v>
      </c>
      <c r="K154" s="143" t="s">
        <v>1291</v>
      </c>
      <c r="L154" s="143" t="s">
        <v>1291</v>
      </c>
      <c r="M154" s="143" t="s">
        <v>1291</v>
      </c>
      <c r="N154" s="143" t="s">
        <v>1245</v>
      </c>
      <c r="O154" s="143" t="s">
        <v>1292</v>
      </c>
      <c r="P154" s="145">
        <v>0</v>
      </c>
      <c r="Q154" s="146" t="str">
        <f>VLOOKUP(D154,[1]附件3!E:O,11,0)</f>
        <v>公益类</v>
      </c>
      <c r="R154" s="147">
        <f t="shared" si="16"/>
        <v>0</v>
      </c>
      <c r="S154" s="147">
        <f t="shared" si="17"/>
        <v>0</v>
      </c>
    </row>
    <row r="155" s="7" customFormat="1" ht="20.1" customHeight="1" spans="1:19">
      <c r="A155" s="139" t="str">
        <f>VLOOKUP(D155,[1]附件3!E:AG,29,0)</f>
        <v>540423201419033</v>
      </c>
      <c r="B155" s="139" t="s">
        <v>20</v>
      </c>
      <c r="C155" s="140">
        <f>VLOOKUP(D155,[1]附件3!E:AF,28,0)</f>
        <v>2014</v>
      </c>
      <c r="D155" s="139" t="s">
        <v>524</v>
      </c>
      <c r="E155" s="141">
        <f>VLOOKUP(D155,[1]附件3!E:N,8,0)</f>
        <v>31</v>
      </c>
      <c r="F155" s="142" t="e">
        <f>SUMIFS('[1]附件5-2'!I:I,'[1]附件5-2'!V:V,D155)</f>
        <v>#VALUE!</v>
      </c>
      <c r="G155" s="141">
        <f t="shared" si="15"/>
        <v>31</v>
      </c>
      <c r="H155" s="141" t="e">
        <f>IF(Q155="到户类",IF(S155&gt;=120,0,G155-G155*(1-'[1]附件5-2'!$Y$1)/120*S155),IF(Q155="到户类",G155,SUMIFS('[1]附件5-2'!L:L,'[1]附件5-2'!V:V,D155)/10000))</f>
        <v>#VALUE!</v>
      </c>
      <c r="I155" s="143" t="s">
        <v>1114</v>
      </c>
      <c r="J155" s="143" t="s">
        <v>797</v>
      </c>
      <c r="K155" s="143" t="s">
        <v>1149</v>
      </c>
      <c r="L155" s="143" t="s">
        <v>1149</v>
      </c>
      <c r="M155" s="143" t="s">
        <v>1149</v>
      </c>
      <c r="N155" s="143" t="s">
        <v>1189</v>
      </c>
      <c r="O155" s="143" t="s">
        <v>1293</v>
      </c>
      <c r="P155" s="145">
        <v>0</v>
      </c>
      <c r="Q155" s="146" t="str">
        <f>VLOOKUP(D155,[1]附件3!E:O,11,0)</f>
        <v>公益类</v>
      </c>
      <c r="R155" s="147">
        <f t="shared" si="16"/>
        <v>0</v>
      </c>
      <c r="S155" s="147">
        <f t="shared" si="17"/>
        <v>0</v>
      </c>
    </row>
    <row r="156" s="7" customFormat="1" ht="20.1" customHeight="1" spans="1:19">
      <c r="A156" s="139" t="str">
        <f>VLOOKUP(D156,[1]附件3!E:AG,29,0)</f>
        <v>540423201416040</v>
      </c>
      <c r="B156" s="139" t="s">
        <v>20</v>
      </c>
      <c r="C156" s="140">
        <f>VLOOKUP(D156,[1]附件3!E:AF,28,0)</f>
        <v>2014</v>
      </c>
      <c r="D156" s="139" t="s">
        <v>526</v>
      </c>
      <c r="E156" s="141">
        <f>VLOOKUP(D156,[1]附件3!E:N,8,0)</f>
        <v>40</v>
      </c>
      <c r="F156" s="142" t="e">
        <f>SUMIFS('[1]附件5-2'!I:I,'[1]附件5-2'!V:V,D156)</f>
        <v>#VALUE!</v>
      </c>
      <c r="G156" s="141">
        <f t="shared" si="15"/>
        <v>40</v>
      </c>
      <c r="H156" s="141" t="e">
        <f>IF(Q156="到户类",IF(S156&gt;=120,0,G156-G156*(1-'[1]附件5-2'!$Y$1)/120*S156),IF(Q156="到户类",G156,SUMIFS('[1]附件5-2'!L:L,'[1]附件5-2'!V:V,D156)/10000))</f>
        <v>#VALUE!</v>
      </c>
      <c r="I156" s="143" t="s">
        <v>1114</v>
      </c>
      <c r="J156" s="143" t="s">
        <v>797</v>
      </c>
      <c r="K156" s="143" t="s">
        <v>1179</v>
      </c>
      <c r="L156" s="143" t="s">
        <v>1179</v>
      </c>
      <c r="M156" s="143" t="s">
        <v>1179</v>
      </c>
      <c r="N156" s="143" t="s">
        <v>1187</v>
      </c>
      <c r="O156" s="143" t="s">
        <v>1294</v>
      </c>
      <c r="P156" s="145">
        <v>0</v>
      </c>
      <c r="Q156" s="146" t="str">
        <f>VLOOKUP(D156,[1]附件3!E:O,11,0)</f>
        <v>公益类</v>
      </c>
      <c r="R156" s="147">
        <f t="shared" si="16"/>
        <v>0</v>
      </c>
      <c r="S156" s="147">
        <f t="shared" si="17"/>
        <v>0</v>
      </c>
    </row>
    <row r="157" s="7" customFormat="1" ht="20.1" customHeight="1" spans="1:19">
      <c r="A157" s="139" t="str">
        <f>VLOOKUP(D157,[1]附件3!E:AG,29,0)</f>
        <v>540423201416041</v>
      </c>
      <c r="B157" s="139" t="s">
        <v>20</v>
      </c>
      <c r="C157" s="140">
        <f>VLOOKUP(D157,[1]附件3!E:AF,28,0)</f>
        <v>2014</v>
      </c>
      <c r="D157" s="139" t="s">
        <v>527</v>
      </c>
      <c r="E157" s="141">
        <f>VLOOKUP(D157,[1]附件3!E:N,8,0)</f>
        <v>26</v>
      </c>
      <c r="F157" s="142" t="e">
        <f>SUMIFS('[1]附件5-2'!I:I,'[1]附件5-2'!V:V,D157)</f>
        <v>#VALUE!</v>
      </c>
      <c r="G157" s="141">
        <f t="shared" si="15"/>
        <v>26</v>
      </c>
      <c r="H157" s="141" t="e">
        <f>IF(Q157="到户类",IF(S157&gt;=120,0,G157-G157*(1-'[1]附件5-2'!$Y$1)/120*S157),IF(Q157="到户类",G157,SUMIFS('[1]附件5-2'!L:L,'[1]附件5-2'!V:V,D157)/10000))</f>
        <v>#VALUE!</v>
      </c>
      <c r="I157" s="143" t="s">
        <v>1114</v>
      </c>
      <c r="J157" s="143" t="s">
        <v>797</v>
      </c>
      <c r="K157" s="143" t="s">
        <v>1200</v>
      </c>
      <c r="L157" s="143" t="s">
        <v>1200</v>
      </c>
      <c r="M157" s="143" t="s">
        <v>1200</v>
      </c>
      <c r="N157" s="143" t="s">
        <v>1191</v>
      </c>
      <c r="O157" s="143" t="s">
        <v>1286</v>
      </c>
      <c r="P157" s="145">
        <v>0</v>
      </c>
      <c r="Q157" s="146" t="str">
        <f>VLOOKUP(D157,[1]附件3!E:O,11,0)</f>
        <v>公益类</v>
      </c>
      <c r="R157" s="147">
        <f t="shared" si="16"/>
        <v>0</v>
      </c>
      <c r="S157" s="147">
        <f t="shared" si="17"/>
        <v>0</v>
      </c>
    </row>
    <row r="158" s="7" customFormat="1" ht="20.1" customHeight="1" spans="1:19">
      <c r="A158" s="139" t="str">
        <f>VLOOKUP(D158,[1]附件3!E:AG,29,0)</f>
        <v>540423201416042</v>
      </c>
      <c r="B158" s="139" t="s">
        <v>20</v>
      </c>
      <c r="C158" s="140">
        <f>VLOOKUP(D158,[1]附件3!E:AF,28,0)</f>
        <v>2014</v>
      </c>
      <c r="D158" s="139" t="s">
        <v>532</v>
      </c>
      <c r="E158" s="141">
        <f>VLOOKUP(D158,[1]附件3!E:N,8,0)</f>
        <v>48.0017</v>
      </c>
      <c r="F158" s="142" t="e">
        <f>SUMIFS('[1]附件5-2'!I:I,'[1]附件5-2'!V:V,D158)</f>
        <v>#VALUE!</v>
      </c>
      <c r="G158" s="141">
        <f t="shared" si="15"/>
        <v>48.0017</v>
      </c>
      <c r="H158" s="141" t="e">
        <f>IF(Q158="到户类",IF(S158&gt;=120,0,G158-G158*(1-'[1]附件5-2'!$Y$1)/120*S158),IF(Q158="到户类",G158,SUMIFS('[1]附件5-2'!L:L,'[1]附件5-2'!V:V,D158)/10000))</f>
        <v>#VALUE!</v>
      </c>
      <c r="I158" s="159" t="s">
        <v>1166</v>
      </c>
      <c r="J158" s="143" t="s">
        <v>1186</v>
      </c>
      <c r="K158" s="143" t="s">
        <v>1189</v>
      </c>
      <c r="L158" s="143" t="str">
        <f t="shared" ref="L158:L160" si="21">K158</f>
        <v>达木乡人民政府</v>
      </c>
      <c r="M158" s="143" t="str">
        <f t="shared" ref="M158:M160" si="22">K158</f>
        <v>达木乡人民政府</v>
      </c>
      <c r="N158" s="143" t="s">
        <v>646</v>
      </c>
      <c r="O158" s="148" t="s">
        <v>1276</v>
      </c>
      <c r="P158" s="145">
        <v>0</v>
      </c>
      <c r="Q158" s="146" t="str">
        <f>VLOOKUP(D158,[1]附件3!E:O,11,0)</f>
        <v>公益类</v>
      </c>
      <c r="R158" s="147">
        <f t="shared" si="16"/>
        <v>0</v>
      </c>
      <c r="S158" s="147">
        <f t="shared" si="17"/>
        <v>0</v>
      </c>
    </row>
    <row r="159" s="7" customFormat="1" ht="20.1" customHeight="1" spans="1:19">
      <c r="A159" s="139" t="str">
        <f>VLOOKUP(D159,[1]附件3!E:AG,29,0)</f>
        <v>540423201416043</v>
      </c>
      <c r="B159" s="139" t="s">
        <v>20</v>
      </c>
      <c r="C159" s="140">
        <f>VLOOKUP(D159,[1]附件3!E:AF,28,0)</f>
        <v>2014</v>
      </c>
      <c r="D159" s="139" t="s">
        <v>533</v>
      </c>
      <c r="E159" s="141">
        <f>VLOOKUP(D159,[1]附件3!E:N,8,0)</f>
        <v>71</v>
      </c>
      <c r="F159" s="142" t="e">
        <f>SUMIFS('[1]附件5-2'!I:I,'[1]附件5-2'!V:V,D159)</f>
        <v>#VALUE!</v>
      </c>
      <c r="G159" s="141">
        <f t="shared" si="15"/>
        <v>71</v>
      </c>
      <c r="H159" s="141" t="e">
        <f>IF(Q159="到户类",IF(S159&gt;=120,0,G159-G159*(1-'[1]附件5-2'!$Y$1)/120*S159),IF(Q159="到户类",G159,SUMIFS('[1]附件5-2'!L:L,'[1]附件5-2'!V:V,D159)/10000))</f>
        <v>#VALUE!</v>
      </c>
      <c r="I159" s="159" t="s">
        <v>1166</v>
      </c>
      <c r="J159" s="143" t="s">
        <v>1186</v>
      </c>
      <c r="K159" s="143" t="s">
        <v>1193</v>
      </c>
      <c r="L159" s="143" t="str">
        <f t="shared" si="21"/>
        <v>帮辛乡人民政府</v>
      </c>
      <c r="M159" s="143" t="str">
        <f t="shared" si="22"/>
        <v>帮辛乡人民政府</v>
      </c>
      <c r="N159" s="143" t="s">
        <v>646</v>
      </c>
      <c r="O159" s="148" t="s">
        <v>1295</v>
      </c>
      <c r="P159" s="145">
        <v>0</v>
      </c>
      <c r="Q159" s="146" t="str">
        <f>VLOOKUP(D159,[1]附件3!E:O,11,0)</f>
        <v>公益类</v>
      </c>
      <c r="R159" s="147">
        <f t="shared" si="16"/>
        <v>0</v>
      </c>
      <c r="S159" s="147">
        <f t="shared" si="17"/>
        <v>0</v>
      </c>
    </row>
    <row r="160" s="7" customFormat="1" ht="20.1" customHeight="1" spans="1:19">
      <c r="A160" s="139" t="str">
        <f>VLOOKUP(D160,[1]附件3!E:AG,29,0)</f>
        <v>540423201416044</v>
      </c>
      <c r="B160" s="139" t="s">
        <v>20</v>
      </c>
      <c r="C160" s="140">
        <f>VLOOKUP(D160,[1]附件3!E:AF,28,0)</f>
        <v>2014</v>
      </c>
      <c r="D160" s="139" t="s">
        <v>534</v>
      </c>
      <c r="E160" s="141">
        <f>VLOOKUP(D160,[1]附件3!E:N,8,0)</f>
        <v>62</v>
      </c>
      <c r="F160" s="142" t="e">
        <f>SUMIFS('[1]附件5-2'!I:I,'[1]附件5-2'!V:V,D160)</f>
        <v>#VALUE!</v>
      </c>
      <c r="G160" s="141">
        <f t="shared" si="15"/>
        <v>62</v>
      </c>
      <c r="H160" s="141" t="e">
        <f>IF(Q160="到户类",IF(S160&gt;=120,0,G160-G160*(1-'[1]附件5-2'!$Y$1)/120*S160),IF(Q160="到户类",G160,SUMIFS('[1]附件5-2'!L:L,'[1]附件5-2'!V:V,D160)/10000))</f>
        <v>#VALUE!</v>
      </c>
      <c r="I160" s="159" t="s">
        <v>1114</v>
      </c>
      <c r="J160" s="143" t="s">
        <v>797</v>
      </c>
      <c r="K160" s="143" t="s">
        <v>1296</v>
      </c>
      <c r="L160" s="143" t="str">
        <f t="shared" si="21"/>
        <v>拉贡村股份经济合作社</v>
      </c>
      <c r="M160" s="143" t="str">
        <f t="shared" si="22"/>
        <v>拉贡村股份经济合作社</v>
      </c>
      <c r="N160" s="148" t="s">
        <v>1119</v>
      </c>
      <c r="O160" s="148" t="s">
        <v>1297</v>
      </c>
      <c r="P160" s="145">
        <v>0</v>
      </c>
      <c r="Q160" s="146" t="str">
        <f>VLOOKUP(D160,[1]附件3!E:O,11,0)</f>
        <v>公益类</v>
      </c>
      <c r="R160" s="147">
        <f t="shared" si="16"/>
        <v>0</v>
      </c>
      <c r="S160" s="147">
        <f t="shared" si="17"/>
        <v>0</v>
      </c>
    </row>
    <row r="161" s="7" customFormat="1" ht="20.1" customHeight="1" spans="1:19">
      <c r="A161" s="139" t="str">
        <f>VLOOKUP(D161,[1]附件3!E:AG,29,0)</f>
        <v>540423201416045</v>
      </c>
      <c r="B161" s="139" t="s">
        <v>20</v>
      </c>
      <c r="C161" s="140">
        <f>VLOOKUP(D161,[1]附件3!E:AF,28,0)</f>
        <v>2014</v>
      </c>
      <c r="D161" s="139" t="s">
        <v>535</v>
      </c>
      <c r="E161" s="141">
        <f>VLOOKUP(D161,[1]附件3!E:N,8,0)</f>
        <v>61</v>
      </c>
      <c r="F161" s="142" t="e">
        <f>SUMIFS('[1]附件5-2'!I:I,'[1]附件5-2'!V:V,D161)</f>
        <v>#VALUE!</v>
      </c>
      <c r="G161" s="141">
        <f t="shared" si="15"/>
        <v>61</v>
      </c>
      <c r="H161" s="141" t="e">
        <f>IF(Q161="到户类",IF(S161&gt;=120,0,G161-G161*(1-'[1]附件5-2'!$Y$1)/120*S161),IF(Q161="到户类",G161,SUMIFS('[1]附件5-2'!L:L,'[1]附件5-2'!V:V,D161)/10000))</f>
        <v>#VALUE!</v>
      </c>
      <c r="I161" s="143" t="s">
        <v>1114</v>
      </c>
      <c r="J161" s="143" t="s">
        <v>797</v>
      </c>
      <c r="K161" s="143" t="s">
        <v>1298</v>
      </c>
      <c r="L161" s="143" t="s">
        <v>1298</v>
      </c>
      <c r="M161" s="143" t="s">
        <v>1298</v>
      </c>
      <c r="N161" s="143" t="s">
        <v>1187</v>
      </c>
      <c r="O161" s="143" t="s">
        <v>1299</v>
      </c>
      <c r="P161" s="145">
        <v>0</v>
      </c>
      <c r="Q161" s="146" t="str">
        <f>VLOOKUP(D161,[1]附件3!E:O,11,0)</f>
        <v>公益类</v>
      </c>
      <c r="R161" s="147">
        <f t="shared" si="16"/>
        <v>0</v>
      </c>
      <c r="S161" s="147">
        <f t="shared" si="17"/>
        <v>0</v>
      </c>
    </row>
    <row r="162" s="7" customFormat="1" ht="20.1" customHeight="1" spans="1:19">
      <c r="A162" s="139" t="str">
        <f>VLOOKUP(D162,[1]附件3!E:AG,29,0)</f>
        <v>540423201416046</v>
      </c>
      <c r="B162" s="139" t="s">
        <v>20</v>
      </c>
      <c r="C162" s="140">
        <f>VLOOKUP(D162,[1]附件3!E:AF,28,0)</f>
        <v>2014</v>
      </c>
      <c r="D162" s="139" t="s">
        <v>536</v>
      </c>
      <c r="E162" s="141">
        <f>VLOOKUP(D162,[1]附件3!E:N,8,0)</f>
        <v>50</v>
      </c>
      <c r="F162" s="142" t="e">
        <f>SUMIFS('[1]附件5-2'!I:I,'[1]附件5-2'!V:V,D162)</f>
        <v>#VALUE!</v>
      </c>
      <c r="G162" s="141">
        <f t="shared" si="15"/>
        <v>50</v>
      </c>
      <c r="H162" s="141" t="e">
        <f>IF(Q162="到户类",IF(S162&gt;=120,0,G162-G162*(1-'[1]附件5-2'!$Y$1)/120*S162),IF(Q162="到户类",G162,SUMIFS('[1]附件5-2'!L:L,'[1]附件5-2'!V:V,D162)/10000))</f>
        <v>#VALUE!</v>
      </c>
      <c r="I162" s="143" t="s">
        <v>1114</v>
      </c>
      <c r="J162" s="143" t="s">
        <v>797</v>
      </c>
      <c r="K162" s="143" t="s">
        <v>1155</v>
      </c>
      <c r="L162" s="143" t="s">
        <v>1155</v>
      </c>
      <c r="M162" s="143" t="s">
        <v>1155</v>
      </c>
      <c r="N162" s="143" t="s">
        <v>1240</v>
      </c>
      <c r="O162" s="143" t="s">
        <v>1300</v>
      </c>
      <c r="P162" s="145">
        <v>0</v>
      </c>
      <c r="Q162" s="146" t="str">
        <f>VLOOKUP(D162,[1]附件3!E:O,11,0)</f>
        <v>公益类</v>
      </c>
      <c r="R162" s="147">
        <f t="shared" si="16"/>
        <v>0</v>
      </c>
      <c r="S162" s="147">
        <f t="shared" si="17"/>
        <v>0</v>
      </c>
    </row>
    <row r="163" s="7" customFormat="1" ht="20.1" customHeight="1" spans="1:19">
      <c r="A163" s="139" t="str">
        <f>VLOOKUP(D163,[1]附件3!E:AG,29,0)</f>
        <v>540423201416047</v>
      </c>
      <c r="B163" s="139" t="s">
        <v>20</v>
      </c>
      <c r="C163" s="140">
        <f>VLOOKUP(D163,[1]附件3!E:AF,28,0)</f>
        <v>2014</v>
      </c>
      <c r="D163" s="139" t="s">
        <v>537</v>
      </c>
      <c r="E163" s="141">
        <f>VLOOKUP(D163,[1]附件3!E:N,8,0)</f>
        <v>50</v>
      </c>
      <c r="F163" s="142" t="e">
        <f>SUMIFS('[1]附件5-2'!I:I,'[1]附件5-2'!V:V,D163)</f>
        <v>#VALUE!</v>
      </c>
      <c r="G163" s="141">
        <f t="shared" si="15"/>
        <v>50</v>
      </c>
      <c r="H163" s="141" t="e">
        <f>IF(Q163="到户类",IF(S163&gt;=120,0,G163-G163*(1-'[1]附件5-2'!$Y$1)/120*S163),IF(Q163="到户类",G163,SUMIFS('[1]附件5-2'!L:L,'[1]附件5-2'!V:V,D163)/10000))</f>
        <v>#VALUE!</v>
      </c>
      <c r="I163" s="143" t="s">
        <v>1114</v>
      </c>
      <c r="J163" s="143" t="s">
        <v>797</v>
      </c>
      <c r="K163" s="143" t="s">
        <v>1176</v>
      </c>
      <c r="L163" s="143" t="s">
        <v>1176</v>
      </c>
      <c r="M163" s="143" t="s">
        <v>1176</v>
      </c>
      <c r="N163" s="143" t="s">
        <v>1245</v>
      </c>
      <c r="O163" s="143" t="s">
        <v>1301</v>
      </c>
      <c r="P163" s="145">
        <v>0</v>
      </c>
      <c r="Q163" s="146" t="str">
        <f>VLOOKUP(D163,[1]附件3!E:O,11,0)</f>
        <v>公益类</v>
      </c>
      <c r="R163" s="147">
        <f t="shared" si="16"/>
        <v>0</v>
      </c>
      <c r="S163" s="147">
        <f t="shared" si="17"/>
        <v>0</v>
      </c>
    </row>
    <row r="164" s="7" customFormat="1" ht="20.1" customHeight="1" spans="1:19">
      <c r="A164" s="139" t="str">
        <f>VLOOKUP(D164,[1]附件3!E:AG,29,0)</f>
        <v>540423201416048</v>
      </c>
      <c r="B164" s="139" t="s">
        <v>20</v>
      </c>
      <c r="C164" s="140">
        <f>VLOOKUP(D164,[1]附件3!E:AF,28,0)</f>
        <v>2014</v>
      </c>
      <c r="D164" s="139" t="s">
        <v>538</v>
      </c>
      <c r="E164" s="141">
        <f>VLOOKUP(D164,[1]附件3!E:N,8,0)</f>
        <v>91</v>
      </c>
      <c r="F164" s="142" t="e">
        <f>SUMIFS('[1]附件5-2'!I:I,'[1]附件5-2'!V:V,D164)</f>
        <v>#VALUE!</v>
      </c>
      <c r="G164" s="141">
        <f t="shared" si="15"/>
        <v>91</v>
      </c>
      <c r="H164" s="141" t="e">
        <f>IF(Q164="到户类",IF(S164&gt;=120,0,G164-G164*(1-'[1]附件5-2'!$Y$1)/120*S164),IF(Q164="到户类",G164,SUMIFS('[1]附件5-2'!L:L,'[1]附件5-2'!V:V,D164)/10000))</f>
        <v>#VALUE!</v>
      </c>
      <c r="I164" s="143" t="s">
        <v>1114</v>
      </c>
      <c r="J164" s="143" t="s">
        <v>797</v>
      </c>
      <c r="K164" s="143" t="s">
        <v>1302</v>
      </c>
      <c r="L164" s="143" t="s">
        <v>1302</v>
      </c>
      <c r="M164" s="143" t="s">
        <v>1302</v>
      </c>
      <c r="N164" s="143" t="s">
        <v>1288</v>
      </c>
      <c r="O164" s="143" t="s">
        <v>1303</v>
      </c>
      <c r="P164" s="145">
        <v>0</v>
      </c>
      <c r="Q164" s="146" t="str">
        <f>VLOOKUP(D164,[1]附件3!E:O,11,0)</f>
        <v>公益类</v>
      </c>
      <c r="R164" s="147">
        <f t="shared" si="16"/>
        <v>0</v>
      </c>
      <c r="S164" s="147">
        <f t="shared" si="17"/>
        <v>0</v>
      </c>
    </row>
    <row r="165" s="7" customFormat="1" ht="20.1" customHeight="1" spans="1:19">
      <c r="A165" s="139" t="str">
        <f>VLOOKUP(D165,[1]附件3!E:AG,29,0)</f>
        <v>540423201516049</v>
      </c>
      <c r="B165" s="139" t="s">
        <v>20</v>
      </c>
      <c r="C165" s="140">
        <f>VLOOKUP(D165,[1]附件3!E:AF,28,0)</f>
        <v>2015</v>
      </c>
      <c r="D165" s="139" t="s">
        <v>546</v>
      </c>
      <c r="E165" s="141">
        <f>VLOOKUP(D165,[1]附件3!E:N,8,0)</f>
        <v>50</v>
      </c>
      <c r="F165" s="142" t="e">
        <f>SUMIFS('[1]附件5-2'!I:I,'[1]附件5-2'!V:V,D165)</f>
        <v>#VALUE!</v>
      </c>
      <c r="G165" s="141">
        <f t="shared" si="15"/>
        <v>50</v>
      </c>
      <c r="H165" s="141" t="e">
        <f>IF(Q165="到户类",IF(S165&gt;=120,0,G165-G165*(1-'[1]附件5-2'!$Y$1)/120*S165),IF(Q165="到户类",G165,SUMIFS('[1]附件5-2'!L:L,'[1]附件5-2'!V:V,D165)/10000))</f>
        <v>#VALUE!</v>
      </c>
      <c r="I165" s="143" t="s">
        <v>1114</v>
      </c>
      <c r="J165" s="143" t="s">
        <v>797</v>
      </c>
      <c r="K165" s="143" t="s">
        <v>1172</v>
      </c>
      <c r="L165" s="143" t="s">
        <v>1172</v>
      </c>
      <c r="M165" s="143" t="s">
        <v>1172</v>
      </c>
      <c r="N165" s="143" t="s">
        <v>1240</v>
      </c>
      <c r="O165" s="143" t="s">
        <v>1304</v>
      </c>
      <c r="P165" s="145">
        <v>0</v>
      </c>
      <c r="Q165" s="146" t="str">
        <f>VLOOKUP(D165,[1]附件3!E:O,11,0)</f>
        <v>公益类</v>
      </c>
      <c r="R165" s="147">
        <f t="shared" si="16"/>
        <v>0</v>
      </c>
      <c r="S165" s="147">
        <f t="shared" si="17"/>
        <v>0</v>
      </c>
    </row>
    <row r="166" s="7" customFormat="1" ht="20.1" customHeight="1" spans="1:19">
      <c r="A166" s="139" t="str">
        <f>VLOOKUP(D166,[1]附件3!E:AG,29,0)</f>
        <v>540423201516051</v>
      </c>
      <c r="B166" s="139" t="s">
        <v>20</v>
      </c>
      <c r="C166" s="140">
        <f>VLOOKUP(D166,[1]附件3!E:AF,28,0)</f>
        <v>2015</v>
      </c>
      <c r="D166" s="139" t="s">
        <v>548</v>
      </c>
      <c r="E166" s="141">
        <f>VLOOKUP(D166,[1]附件3!E:N,8,0)</f>
        <v>71</v>
      </c>
      <c r="F166" s="142" t="e">
        <f>SUMIFS('[1]附件5-2'!I:I,'[1]附件5-2'!V:V,D166)</f>
        <v>#VALUE!</v>
      </c>
      <c r="G166" s="141">
        <f t="shared" si="15"/>
        <v>71</v>
      </c>
      <c r="H166" s="141" t="e">
        <f>IF(Q166="到户类",IF(S166&gt;=120,0,G166-G166*(1-'[1]附件5-2'!$Y$1)/120*S166),IF(Q166="到户类",G166,SUMIFS('[1]附件5-2'!L:L,'[1]附件5-2'!V:V,D166)/10000))</f>
        <v>#VALUE!</v>
      </c>
      <c r="I166" s="143" t="s">
        <v>1114</v>
      </c>
      <c r="J166" s="143" t="s">
        <v>797</v>
      </c>
      <c r="K166" s="143" t="s">
        <v>1118</v>
      </c>
      <c r="L166" s="143" t="s">
        <v>1118</v>
      </c>
      <c r="M166" s="143" t="s">
        <v>1118</v>
      </c>
      <c r="N166" s="143" t="s">
        <v>1288</v>
      </c>
      <c r="O166" s="143" t="s">
        <v>1305</v>
      </c>
      <c r="P166" s="145">
        <v>0</v>
      </c>
      <c r="Q166" s="146" t="str">
        <f>VLOOKUP(D166,[1]附件3!E:O,11,0)</f>
        <v>公益类</v>
      </c>
      <c r="R166" s="147">
        <f t="shared" si="16"/>
        <v>0</v>
      </c>
      <c r="S166" s="147">
        <f t="shared" si="17"/>
        <v>0</v>
      </c>
    </row>
    <row r="167" s="7" customFormat="1" ht="20.1" customHeight="1" spans="1:19">
      <c r="A167" s="139" t="str">
        <f>VLOOKUP(D167,[1]附件3!E:AG,29,0)</f>
        <v>540423201516052</v>
      </c>
      <c r="B167" s="139" t="s">
        <v>20</v>
      </c>
      <c r="C167" s="140">
        <f>VLOOKUP(D167,[1]附件3!E:AF,28,0)</f>
        <v>2015</v>
      </c>
      <c r="D167" s="139" t="s">
        <v>549</v>
      </c>
      <c r="E167" s="141">
        <f>VLOOKUP(D167,[1]附件3!E:N,8,0)</f>
        <v>33</v>
      </c>
      <c r="F167" s="142" t="e">
        <f>SUMIFS('[1]附件5-2'!I:I,'[1]附件5-2'!V:V,D167)</f>
        <v>#VALUE!</v>
      </c>
      <c r="G167" s="141">
        <f t="shared" si="15"/>
        <v>33</v>
      </c>
      <c r="H167" s="141" t="e">
        <f>IF(Q167="到户类",IF(S167&gt;=120,0,G167-G167*(1-'[1]附件5-2'!$Y$1)/120*S167),IF(Q167="到户类",G167,SUMIFS('[1]附件5-2'!L:L,'[1]附件5-2'!V:V,D167)/10000))</f>
        <v>#VALUE!</v>
      </c>
      <c r="I167" s="143" t="s">
        <v>1114</v>
      </c>
      <c r="J167" s="143" t="s">
        <v>797</v>
      </c>
      <c r="K167" s="143" t="s">
        <v>1306</v>
      </c>
      <c r="L167" s="143" t="s">
        <v>1306</v>
      </c>
      <c r="M167" s="143" t="s">
        <v>1306</v>
      </c>
      <c r="N167" s="143" t="s">
        <v>1288</v>
      </c>
      <c r="O167" s="143" t="s">
        <v>1307</v>
      </c>
      <c r="P167" s="145">
        <v>0</v>
      </c>
      <c r="Q167" s="146" t="str">
        <f>VLOOKUP(D167,[1]附件3!E:O,11,0)</f>
        <v>公益类</v>
      </c>
      <c r="R167" s="147">
        <f t="shared" si="16"/>
        <v>0</v>
      </c>
      <c r="S167" s="147">
        <f t="shared" si="17"/>
        <v>0</v>
      </c>
    </row>
    <row r="168" s="7" customFormat="1" ht="20.1" customHeight="1" spans="1:19">
      <c r="A168" s="139" t="str">
        <f>VLOOKUP(D168,[1]附件3!E:AG,29,0)</f>
        <v>540423201516056</v>
      </c>
      <c r="B168" s="139" t="s">
        <v>20</v>
      </c>
      <c r="C168" s="140">
        <f>VLOOKUP(D168,[1]附件3!E:AF,28,0)</f>
        <v>2015</v>
      </c>
      <c r="D168" s="139" t="s">
        <v>556</v>
      </c>
      <c r="E168" s="141">
        <f>VLOOKUP(D168,[1]附件3!E:N,8,0)</f>
        <v>55</v>
      </c>
      <c r="F168" s="142" t="e">
        <f>SUMIFS('[1]附件5-2'!I:I,'[1]附件5-2'!V:V,D168)</f>
        <v>#VALUE!</v>
      </c>
      <c r="G168" s="141">
        <f t="shared" ref="G168:G186" si="23">E168</f>
        <v>55</v>
      </c>
      <c r="H168" s="141" t="e">
        <f>IF(Q168="到户类",IF(S168&gt;=120,0,G168-G168*(1-'[1]附件5-2'!$Y$1)/120*S168),IF(Q168="到户类",G168,SUMIFS('[1]附件5-2'!L:L,'[1]附件5-2'!V:V,D168)/10000))</f>
        <v>#VALUE!</v>
      </c>
      <c r="I168" s="143" t="s">
        <v>1114</v>
      </c>
      <c r="J168" s="143" t="s">
        <v>797</v>
      </c>
      <c r="K168" s="143" t="s">
        <v>1170</v>
      </c>
      <c r="L168" s="143" t="s">
        <v>1170</v>
      </c>
      <c r="M168" s="143" t="s">
        <v>1170</v>
      </c>
      <c r="N168" s="143" t="s">
        <v>1245</v>
      </c>
      <c r="O168" s="143" t="s">
        <v>1285</v>
      </c>
      <c r="P168" s="145">
        <v>0</v>
      </c>
      <c r="Q168" s="146" t="str">
        <f>VLOOKUP(D168,[1]附件3!E:O,11,0)</f>
        <v>公益类</v>
      </c>
      <c r="R168" s="147">
        <f t="shared" ref="R168:R186" si="24">IF(Q168="到户类",C168&amp;$Q$4,0)</f>
        <v>0</v>
      </c>
      <c r="S168" s="147">
        <f t="shared" ref="S168:S186" si="25">IF(Q168="到户类",DATEDIF(DATEVALUE(SUBSTITUTE(R168,".","-")),DATEVALUE(SUBSTITUTE($Q$3,".","-")),"m"),0)</f>
        <v>0</v>
      </c>
    </row>
    <row r="169" s="7" customFormat="1" ht="20.1" customHeight="1" spans="1:19">
      <c r="A169" s="139" t="str">
        <f>VLOOKUP(D169,[1]附件3!E:AG,29,0)</f>
        <v>540423201516057</v>
      </c>
      <c r="B169" s="139" t="s">
        <v>20</v>
      </c>
      <c r="C169" s="140">
        <f>VLOOKUP(D169,[1]附件3!E:AF,28,0)</f>
        <v>2015</v>
      </c>
      <c r="D169" s="139" t="s">
        <v>557</v>
      </c>
      <c r="E169" s="141">
        <f>VLOOKUP(D169,[1]附件3!E:N,8,0)</f>
        <v>45</v>
      </c>
      <c r="F169" s="142" t="e">
        <f>SUMIFS('[1]附件5-2'!I:I,'[1]附件5-2'!V:V,D169)</f>
        <v>#VALUE!</v>
      </c>
      <c r="G169" s="141">
        <f t="shared" si="23"/>
        <v>45</v>
      </c>
      <c r="H169" s="141" t="e">
        <f>IF(Q169="到户类",IF(S169&gt;=120,0,G169-G169*(1-'[1]附件5-2'!$Y$1)/120*S169),IF(Q169="到户类",G169,SUMIFS('[1]附件5-2'!L:L,'[1]附件5-2'!V:V,D169)/10000))</f>
        <v>#VALUE!</v>
      </c>
      <c r="I169" s="143" t="s">
        <v>1114</v>
      </c>
      <c r="J169" s="143" t="s">
        <v>797</v>
      </c>
      <c r="K169" s="143" t="s">
        <v>1247</v>
      </c>
      <c r="L169" s="143" t="s">
        <v>1247</v>
      </c>
      <c r="M169" s="143" t="s">
        <v>1247</v>
      </c>
      <c r="N169" s="143" t="s">
        <v>1191</v>
      </c>
      <c r="O169" s="143" t="s">
        <v>1248</v>
      </c>
      <c r="P169" s="145">
        <v>0</v>
      </c>
      <c r="Q169" s="146" t="str">
        <f>VLOOKUP(D169,[1]附件3!E:O,11,0)</f>
        <v>公益类</v>
      </c>
      <c r="R169" s="147">
        <f t="shared" si="24"/>
        <v>0</v>
      </c>
      <c r="S169" s="147">
        <f t="shared" si="25"/>
        <v>0</v>
      </c>
    </row>
    <row r="170" s="7" customFormat="1" ht="20.1" customHeight="1" spans="1:19">
      <c r="A170" s="139" t="str">
        <f>VLOOKUP(D170,[1]附件3!E:AG,29,0)</f>
        <v>540423201519040</v>
      </c>
      <c r="B170" s="139" t="s">
        <v>20</v>
      </c>
      <c r="C170" s="140">
        <f>VLOOKUP(D170,[1]附件3!E:AF,28,0)</f>
        <v>2015</v>
      </c>
      <c r="D170" s="139" t="s">
        <v>558</v>
      </c>
      <c r="E170" s="141">
        <f>VLOOKUP(D170,[1]附件3!E:N,8,0)</f>
        <v>40</v>
      </c>
      <c r="F170" s="142" t="e">
        <f>SUMIFS('[1]附件5-2'!I:I,'[1]附件5-2'!V:V,D170)</f>
        <v>#VALUE!</v>
      </c>
      <c r="G170" s="141">
        <f t="shared" si="23"/>
        <v>40</v>
      </c>
      <c r="H170" s="141" t="e">
        <f>IF(Q170="到户类",IF(S170&gt;=120,0,G170-G170*(1-'[1]附件5-2'!$Y$1)/120*S170),IF(Q170="到户类",G170,SUMIFS('[1]附件5-2'!L:L,'[1]附件5-2'!V:V,D170)/10000))</f>
        <v>#VALUE!</v>
      </c>
      <c r="I170" s="143" t="s">
        <v>1114</v>
      </c>
      <c r="J170" s="143" t="s">
        <v>797</v>
      </c>
      <c r="K170" s="143" t="s">
        <v>1174</v>
      </c>
      <c r="L170" s="143" t="s">
        <v>1174</v>
      </c>
      <c r="M170" s="143" t="s">
        <v>1174</v>
      </c>
      <c r="N170" s="143" t="s">
        <v>1191</v>
      </c>
      <c r="O170" s="143" t="s">
        <v>1308</v>
      </c>
      <c r="P170" s="145">
        <v>0</v>
      </c>
      <c r="Q170" s="146" t="str">
        <f>VLOOKUP(D170,[1]附件3!E:O,11,0)</f>
        <v>公益类</v>
      </c>
      <c r="R170" s="147">
        <f t="shared" si="24"/>
        <v>0</v>
      </c>
      <c r="S170" s="147">
        <f t="shared" si="25"/>
        <v>0</v>
      </c>
    </row>
    <row r="171" s="7" customFormat="1" ht="20.1" customHeight="1" spans="1:19">
      <c r="A171" s="139" t="str">
        <f>VLOOKUP(D171,[1]附件3!E:AG,29,0)</f>
        <v>540423201516058</v>
      </c>
      <c r="B171" s="139" t="s">
        <v>20</v>
      </c>
      <c r="C171" s="140">
        <f>VLOOKUP(D171,[1]附件3!E:AF,28,0)</f>
        <v>2015</v>
      </c>
      <c r="D171" s="139" t="s">
        <v>560</v>
      </c>
      <c r="E171" s="141">
        <f>VLOOKUP(D171,[1]附件3!E:N,8,0)</f>
        <v>50</v>
      </c>
      <c r="F171" s="142" t="e">
        <f>SUMIFS('[1]附件5-2'!I:I,'[1]附件5-2'!V:V,D171)</f>
        <v>#VALUE!</v>
      </c>
      <c r="G171" s="141">
        <f t="shared" si="23"/>
        <v>50</v>
      </c>
      <c r="H171" s="141" t="e">
        <f>IF(Q171="到户类",IF(S171&gt;=120,0,G171-G171*(1-'[1]附件5-2'!$Y$1)/120*S171),IF(Q171="到户类",G171,SUMIFS('[1]附件5-2'!L:L,'[1]附件5-2'!V:V,D171)/10000))</f>
        <v>#VALUE!</v>
      </c>
      <c r="I171" s="143" t="s">
        <v>1114</v>
      </c>
      <c r="J171" s="143" t="s">
        <v>797</v>
      </c>
      <c r="K171" s="143" t="s">
        <v>1174</v>
      </c>
      <c r="L171" s="143" t="s">
        <v>1174</v>
      </c>
      <c r="M171" s="143" t="s">
        <v>1174</v>
      </c>
      <c r="N171" s="143" t="s">
        <v>1191</v>
      </c>
      <c r="O171" s="143" t="s">
        <v>1308</v>
      </c>
      <c r="P171" s="145">
        <v>0</v>
      </c>
      <c r="Q171" s="146" t="str">
        <f>VLOOKUP(D171,[1]附件3!E:O,11,0)</f>
        <v>公益类</v>
      </c>
      <c r="R171" s="147">
        <f t="shared" si="24"/>
        <v>0</v>
      </c>
      <c r="S171" s="147">
        <f t="shared" si="25"/>
        <v>0</v>
      </c>
    </row>
    <row r="172" s="7" customFormat="1" ht="20.1" customHeight="1" spans="1:19">
      <c r="A172" s="139" t="str">
        <f>VLOOKUP(D172,[1]附件3!E:AG,29,0)</f>
        <v>540423201516059</v>
      </c>
      <c r="B172" s="139" t="s">
        <v>20</v>
      </c>
      <c r="C172" s="140">
        <f>VLOOKUP(D172,[1]附件3!E:AF,28,0)</f>
        <v>2015</v>
      </c>
      <c r="D172" s="139" t="s">
        <v>561</v>
      </c>
      <c r="E172" s="141">
        <f>VLOOKUP(D172,[1]附件3!E:N,8,0)</f>
        <v>20</v>
      </c>
      <c r="F172" s="142" t="e">
        <f>SUMIFS('[1]附件5-2'!I:I,'[1]附件5-2'!V:V,D172)</f>
        <v>#VALUE!</v>
      </c>
      <c r="G172" s="141">
        <f t="shared" si="23"/>
        <v>20</v>
      </c>
      <c r="H172" s="141" t="e">
        <f>IF(Q172="到户类",IF(S172&gt;=120,0,G172-G172*(1-'[1]附件5-2'!$Y$1)/120*S172),IF(Q172="到户类",G172,SUMIFS('[1]附件5-2'!L:L,'[1]附件5-2'!V:V,D172)/10000))</f>
        <v>#VALUE!</v>
      </c>
      <c r="I172" s="143" t="s">
        <v>1114</v>
      </c>
      <c r="J172" s="143" t="s">
        <v>797</v>
      </c>
      <c r="K172" s="143" t="s">
        <v>1146</v>
      </c>
      <c r="L172" s="143" t="s">
        <v>1146</v>
      </c>
      <c r="M172" s="143" t="s">
        <v>1146</v>
      </c>
      <c r="N172" s="143" t="s">
        <v>1187</v>
      </c>
      <c r="O172" s="143" t="s">
        <v>1309</v>
      </c>
      <c r="P172" s="145">
        <v>0</v>
      </c>
      <c r="Q172" s="146" t="str">
        <f>VLOOKUP(D172,[1]附件3!E:O,11,0)</f>
        <v>公益类</v>
      </c>
      <c r="R172" s="147">
        <f t="shared" si="24"/>
        <v>0</v>
      </c>
      <c r="S172" s="147">
        <f t="shared" si="25"/>
        <v>0</v>
      </c>
    </row>
    <row r="173" s="7" customFormat="1" ht="20.1" customHeight="1" spans="1:19">
      <c r="A173" s="139" t="str">
        <f>VLOOKUP(D173,[1]附件3!E:AG,29,0)</f>
        <v>540423201516060</v>
      </c>
      <c r="B173" s="139" t="s">
        <v>20</v>
      </c>
      <c r="C173" s="140">
        <f>VLOOKUP(D173,[1]附件3!E:AF,28,0)</f>
        <v>2015</v>
      </c>
      <c r="D173" s="139" t="s">
        <v>562</v>
      </c>
      <c r="E173" s="141">
        <f>VLOOKUP(D173,[1]附件3!E:N,8,0)</f>
        <v>80</v>
      </c>
      <c r="F173" s="142" t="e">
        <f>SUMIFS('[1]附件5-2'!I:I,'[1]附件5-2'!V:V,D173)</f>
        <v>#VALUE!</v>
      </c>
      <c r="G173" s="141">
        <f t="shared" si="23"/>
        <v>80</v>
      </c>
      <c r="H173" s="141" t="e">
        <f>IF(Q173="到户类",IF(S173&gt;=120,0,G173-G173*(1-'[1]附件5-2'!$Y$1)/120*S173),IF(Q173="到户类",G173,SUMIFS('[1]附件5-2'!L:L,'[1]附件5-2'!V:V,D173)/10000))</f>
        <v>#VALUE!</v>
      </c>
      <c r="I173" s="143" t="s">
        <v>1114</v>
      </c>
      <c r="J173" s="143" t="s">
        <v>797</v>
      </c>
      <c r="K173" s="143" t="s">
        <v>1179</v>
      </c>
      <c r="L173" s="143" t="s">
        <v>1179</v>
      </c>
      <c r="M173" s="143" t="s">
        <v>1179</v>
      </c>
      <c r="N173" s="143" t="s">
        <v>1187</v>
      </c>
      <c r="O173" s="143" t="s">
        <v>1294</v>
      </c>
      <c r="P173" s="145">
        <v>0</v>
      </c>
      <c r="Q173" s="146" t="str">
        <f>VLOOKUP(D173,[1]附件3!E:O,11,0)</f>
        <v>公益类</v>
      </c>
      <c r="R173" s="147">
        <f t="shared" si="24"/>
        <v>0</v>
      </c>
      <c r="S173" s="147">
        <f t="shared" si="25"/>
        <v>0</v>
      </c>
    </row>
    <row r="174" s="7" customFormat="1" ht="20.1" customHeight="1" spans="1:19">
      <c r="A174" s="139" t="str">
        <f>VLOOKUP(D174,[1]附件3!E:AG,29,0)</f>
        <v>540423201516061</v>
      </c>
      <c r="B174" s="139" t="s">
        <v>20</v>
      </c>
      <c r="C174" s="140">
        <f>VLOOKUP(D174,[1]附件3!E:AF,28,0)</f>
        <v>2015</v>
      </c>
      <c r="D174" s="139" t="s">
        <v>563</v>
      </c>
      <c r="E174" s="141">
        <f>VLOOKUP(D174,[1]附件3!E:N,8,0)</f>
        <v>30</v>
      </c>
      <c r="F174" s="142" t="e">
        <f>SUMIFS('[1]附件5-2'!I:I,'[1]附件5-2'!V:V,D174)</f>
        <v>#VALUE!</v>
      </c>
      <c r="G174" s="141">
        <f t="shared" si="23"/>
        <v>30</v>
      </c>
      <c r="H174" s="141" t="e">
        <f>IF(Q174="到户类",IF(S174&gt;=120,0,G174-G174*(1-'[1]附件5-2'!$Y$1)/120*S174),IF(Q174="到户类",G174,SUMIFS('[1]附件5-2'!L:L,'[1]附件5-2'!V:V,D174)/10000))</f>
        <v>#VALUE!</v>
      </c>
      <c r="I174" s="143" t="s">
        <v>1114</v>
      </c>
      <c r="J174" s="143" t="s">
        <v>797</v>
      </c>
      <c r="K174" s="143" t="s">
        <v>1283</v>
      </c>
      <c r="L174" s="143" t="s">
        <v>1283</v>
      </c>
      <c r="M174" s="143" t="s">
        <v>1283</v>
      </c>
      <c r="N174" s="143" t="s">
        <v>1187</v>
      </c>
      <c r="O174" s="143" t="s">
        <v>1284</v>
      </c>
      <c r="P174" s="145">
        <v>0</v>
      </c>
      <c r="Q174" s="146" t="str">
        <f>VLOOKUP(D174,[1]附件3!E:O,11,0)</f>
        <v>公益类</v>
      </c>
      <c r="R174" s="147">
        <f t="shared" si="24"/>
        <v>0</v>
      </c>
      <c r="S174" s="147">
        <f t="shared" si="25"/>
        <v>0</v>
      </c>
    </row>
    <row r="175" s="7" customFormat="1" ht="20.1" customHeight="1" spans="1:19">
      <c r="A175" s="139" t="str">
        <f>VLOOKUP(D175,[1]附件3!E:AG,29,0)</f>
        <v>540423201516062</v>
      </c>
      <c r="B175" s="139" t="s">
        <v>20</v>
      </c>
      <c r="C175" s="140">
        <f>VLOOKUP(D175,[1]附件3!E:AF,28,0)</f>
        <v>2015</v>
      </c>
      <c r="D175" s="139" t="s">
        <v>566</v>
      </c>
      <c r="E175" s="141">
        <f>VLOOKUP(D175,[1]附件3!E:N,8,0)</f>
        <v>77</v>
      </c>
      <c r="F175" s="142" t="e">
        <f>SUMIFS('[1]附件5-2'!I:I,'[1]附件5-2'!V:V,D175)</f>
        <v>#VALUE!</v>
      </c>
      <c r="G175" s="141">
        <f t="shared" si="23"/>
        <v>77</v>
      </c>
      <c r="H175" s="141" t="e">
        <f>IF(Q175="到户类",IF(S175&gt;=120,0,G175-G175*(1-'[1]附件5-2'!$Y$1)/120*S175),IF(Q175="到户类",G175,SUMIFS('[1]附件5-2'!L:L,'[1]附件5-2'!V:V,D175)/10000))</f>
        <v>#VALUE!</v>
      </c>
      <c r="I175" s="143" t="s">
        <v>1114</v>
      </c>
      <c r="J175" s="143" t="s">
        <v>797</v>
      </c>
      <c r="K175" s="143" t="s">
        <v>1176</v>
      </c>
      <c r="L175" s="143" t="s">
        <v>1176</v>
      </c>
      <c r="M175" s="143" t="s">
        <v>1176</v>
      </c>
      <c r="N175" s="143" t="s">
        <v>1245</v>
      </c>
      <c r="O175" s="143" t="s">
        <v>1301</v>
      </c>
      <c r="P175" s="145">
        <v>0</v>
      </c>
      <c r="Q175" s="146" t="str">
        <f>VLOOKUP(D175,[1]附件3!E:O,11,0)</f>
        <v>公益类</v>
      </c>
      <c r="R175" s="147">
        <f t="shared" si="24"/>
        <v>0</v>
      </c>
      <c r="S175" s="147">
        <f t="shared" si="25"/>
        <v>0</v>
      </c>
    </row>
    <row r="176" s="7" customFormat="1" ht="20.1" customHeight="1" spans="1:19">
      <c r="A176" s="139" t="str">
        <f>VLOOKUP(D176,[1]附件3!E:AG,29,0)</f>
        <v>540423201516063</v>
      </c>
      <c r="B176" s="139" t="s">
        <v>20</v>
      </c>
      <c r="C176" s="140">
        <f>VLOOKUP(D176,[1]附件3!E:AF,28,0)</f>
        <v>2015</v>
      </c>
      <c r="D176" s="139" t="s">
        <v>570</v>
      </c>
      <c r="E176" s="141">
        <f>VLOOKUP(D176,[1]附件3!E:N,8,0)</f>
        <v>100</v>
      </c>
      <c r="F176" s="142" t="e">
        <f>SUMIFS('[1]附件5-2'!I:I,'[1]附件5-2'!V:V,D176)</f>
        <v>#VALUE!</v>
      </c>
      <c r="G176" s="141">
        <f t="shared" si="23"/>
        <v>100</v>
      </c>
      <c r="H176" s="141" t="e">
        <f>IF(Q176="到户类",IF(S176&gt;=120,0,G176-G176*(1-'[1]附件5-2'!$Y$1)/120*S176),IF(Q176="到户类",G176,SUMIFS('[1]附件5-2'!L:L,'[1]附件5-2'!V:V,D176)/10000))</f>
        <v>#VALUE!</v>
      </c>
      <c r="I176" s="143" t="s">
        <v>1114</v>
      </c>
      <c r="J176" s="143" t="s">
        <v>797</v>
      </c>
      <c r="K176" s="143" t="s">
        <v>1144</v>
      </c>
      <c r="L176" s="143" t="s">
        <v>1144</v>
      </c>
      <c r="M176" s="143" t="s">
        <v>1144</v>
      </c>
      <c r="N176" s="143" t="s">
        <v>1240</v>
      </c>
      <c r="O176" s="143" t="s">
        <v>1310</v>
      </c>
      <c r="P176" s="145">
        <v>0</v>
      </c>
      <c r="Q176" s="146" t="str">
        <f>VLOOKUP(D176,[1]附件3!E:O,11,0)</f>
        <v>公益类</v>
      </c>
      <c r="R176" s="147">
        <f t="shared" si="24"/>
        <v>0</v>
      </c>
      <c r="S176" s="147">
        <f t="shared" si="25"/>
        <v>0</v>
      </c>
    </row>
    <row r="177" s="7" customFormat="1" ht="20.1" customHeight="1" spans="1:19">
      <c r="A177" s="139" t="str">
        <f>VLOOKUP(D177,[1]附件3!E:AG,29,0)</f>
        <v>540423201516064</v>
      </c>
      <c r="B177" s="139" t="s">
        <v>20</v>
      </c>
      <c r="C177" s="140">
        <f>VLOOKUP(D177,[1]附件3!E:AF,28,0)</f>
        <v>2015</v>
      </c>
      <c r="D177" s="139" t="s">
        <v>571</v>
      </c>
      <c r="E177" s="141">
        <f>VLOOKUP(D177,[1]附件3!E:N,8,0)</f>
        <v>20</v>
      </c>
      <c r="F177" s="142" t="e">
        <f>SUMIFS('[1]附件5-2'!I:I,'[1]附件5-2'!V:V,D177)</f>
        <v>#VALUE!</v>
      </c>
      <c r="G177" s="141">
        <f t="shared" si="23"/>
        <v>20</v>
      </c>
      <c r="H177" s="141" t="e">
        <f>IF(Q177="到户类",IF(S177&gt;=120,0,G177-G177*(1-'[1]附件5-2'!$Y$1)/120*S177),IF(Q177="到户类",G177,SUMIFS('[1]附件5-2'!L:L,'[1]附件5-2'!V:V,D177)/10000))</f>
        <v>#VALUE!</v>
      </c>
      <c r="I177" s="143" t="s">
        <v>1114</v>
      </c>
      <c r="J177" s="143" t="s">
        <v>797</v>
      </c>
      <c r="K177" s="143" t="s">
        <v>1144</v>
      </c>
      <c r="L177" s="143" t="s">
        <v>1144</v>
      </c>
      <c r="M177" s="143" t="s">
        <v>1144</v>
      </c>
      <c r="N177" s="143" t="s">
        <v>1240</v>
      </c>
      <c r="O177" s="143" t="s">
        <v>1310</v>
      </c>
      <c r="P177" s="145">
        <v>0</v>
      </c>
      <c r="Q177" s="146" t="str">
        <f>VLOOKUP(D177,[1]附件3!E:O,11,0)</f>
        <v>公益类</v>
      </c>
      <c r="R177" s="147">
        <f t="shared" si="24"/>
        <v>0</v>
      </c>
      <c r="S177" s="147">
        <f t="shared" si="25"/>
        <v>0</v>
      </c>
    </row>
    <row r="178" s="7" customFormat="1" ht="20.1" customHeight="1" spans="1:19">
      <c r="A178" s="139" t="str">
        <f>VLOOKUP(D178,[1]附件3!E:AG,29,0)</f>
        <v>540423201516065</v>
      </c>
      <c r="B178" s="139" t="s">
        <v>20</v>
      </c>
      <c r="C178" s="140">
        <f>VLOOKUP(D178,[1]附件3!E:AF,28,0)</f>
        <v>2015</v>
      </c>
      <c r="D178" s="139" t="s">
        <v>572</v>
      </c>
      <c r="E178" s="141">
        <f>VLOOKUP(D178,[1]附件3!E:N,8,0)</f>
        <v>40</v>
      </c>
      <c r="F178" s="142" t="e">
        <f>SUMIFS('[1]附件5-2'!I:I,'[1]附件5-2'!V:V,D178)</f>
        <v>#VALUE!</v>
      </c>
      <c r="G178" s="141">
        <f t="shared" si="23"/>
        <v>40</v>
      </c>
      <c r="H178" s="141" t="e">
        <f>IF(Q178="到户类",IF(S178&gt;=120,0,G178-G178*(1-'[1]附件5-2'!$Y$1)/120*S178),IF(Q178="到户类",G178,SUMIFS('[1]附件5-2'!L:L,'[1]附件5-2'!V:V,D178)/10000))</f>
        <v>#VALUE!</v>
      </c>
      <c r="I178" s="143" t="s">
        <v>1114</v>
      </c>
      <c r="J178" s="143" t="s">
        <v>797</v>
      </c>
      <c r="K178" s="143" t="s">
        <v>1130</v>
      </c>
      <c r="L178" s="143" t="s">
        <v>1130</v>
      </c>
      <c r="M178" s="143" t="s">
        <v>1130</v>
      </c>
      <c r="N178" s="143" t="s">
        <v>1193</v>
      </c>
      <c r="O178" s="143" t="s">
        <v>1311</v>
      </c>
      <c r="P178" s="145">
        <v>0</v>
      </c>
      <c r="Q178" s="146" t="str">
        <f>VLOOKUP(D178,[1]附件3!E:O,11,0)</f>
        <v>公益类</v>
      </c>
      <c r="R178" s="147">
        <f t="shared" si="24"/>
        <v>0</v>
      </c>
      <c r="S178" s="147">
        <f t="shared" si="25"/>
        <v>0</v>
      </c>
    </row>
    <row r="179" s="7" customFormat="1" ht="20.1" customHeight="1" spans="1:19">
      <c r="A179" s="139" t="str">
        <f>VLOOKUP(D179,[1]附件3!E:AG,29,0)</f>
        <v>540423201516066</v>
      </c>
      <c r="B179" s="139" t="s">
        <v>20</v>
      </c>
      <c r="C179" s="140">
        <f>VLOOKUP(D179,[1]附件3!E:AF,28,0)</f>
        <v>2015</v>
      </c>
      <c r="D179" s="139" t="s">
        <v>573</v>
      </c>
      <c r="E179" s="141">
        <f>VLOOKUP(D179,[1]附件3!E:N,8,0)</f>
        <v>75</v>
      </c>
      <c r="F179" s="142" t="e">
        <f>SUMIFS('[1]附件5-2'!I:I,'[1]附件5-2'!V:V,D179)</f>
        <v>#VALUE!</v>
      </c>
      <c r="G179" s="141">
        <f t="shared" si="23"/>
        <v>75</v>
      </c>
      <c r="H179" s="141" t="e">
        <f>IF(Q179="到户类",IF(S179&gt;=120,0,G179-G179*(1-'[1]附件5-2'!$Y$1)/120*S179),IF(Q179="到户类",G179,SUMIFS('[1]附件5-2'!L:L,'[1]附件5-2'!V:V,D179)/10000))</f>
        <v>#VALUE!</v>
      </c>
      <c r="I179" s="143" t="s">
        <v>1114</v>
      </c>
      <c r="J179" s="143" t="s">
        <v>797</v>
      </c>
      <c r="K179" s="143" t="s">
        <v>1168</v>
      </c>
      <c r="L179" s="143" t="s">
        <v>1168</v>
      </c>
      <c r="M179" s="143" t="s">
        <v>1168</v>
      </c>
      <c r="N179" s="143" t="s">
        <v>1193</v>
      </c>
      <c r="O179" s="143" t="s">
        <v>1312</v>
      </c>
      <c r="P179" s="145">
        <v>0</v>
      </c>
      <c r="Q179" s="146" t="str">
        <f>VLOOKUP(D179,[1]附件3!E:O,11,0)</f>
        <v>公益类</v>
      </c>
      <c r="R179" s="147">
        <f t="shared" si="24"/>
        <v>0</v>
      </c>
      <c r="S179" s="147">
        <f t="shared" si="25"/>
        <v>0</v>
      </c>
    </row>
    <row r="180" s="7" customFormat="1" ht="20.1" customHeight="1" spans="1:19">
      <c r="A180" s="139" t="str">
        <f>VLOOKUP(D180,[1]附件3!E:AG,29,0)</f>
        <v>540423201516067</v>
      </c>
      <c r="B180" s="139" t="s">
        <v>20</v>
      </c>
      <c r="C180" s="140">
        <f>VLOOKUP(D180,[1]附件3!E:AF,28,0)</f>
        <v>2015</v>
      </c>
      <c r="D180" s="139" t="s">
        <v>574</v>
      </c>
      <c r="E180" s="141">
        <f>VLOOKUP(D180,[1]附件3!E:N,8,0)</f>
        <v>95</v>
      </c>
      <c r="F180" s="142" t="e">
        <f>SUMIFS('[1]附件5-2'!I:I,'[1]附件5-2'!V:V,D180)</f>
        <v>#VALUE!</v>
      </c>
      <c r="G180" s="141">
        <f t="shared" si="23"/>
        <v>95</v>
      </c>
      <c r="H180" s="141" t="e">
        <f>IF(Q180="到户类",IF(S180&gt;=120,0,G180-G180*(1-'[1]附件5-2'!$Y$1)/120*S180),IF(Q180="到户类",G180,SUMIFS('[1]附件5-2'!L:L,'[1]附件5-2'!V:V,D180)/10000))</f>
        <v>#VALUE!</v>
      </c>
      <c r="I180" s="143" t="s">
        <v>1114</v>
      </c>
      <c r="J180" s="143" t="s">
        <v>797</v>
      </c>
      <c r="K180" s="143" t="s">
        <v>1170</v>
      </c>
      <c r="L180" s="143" t="s">
        <v>1170</v>
      </c>
      <c r="M180" s="143" t="s">
        <v>1170</v>
      </c>
      <c r="N180" s="143" t="s">
        <v>1245</v>
      </c>
      <c r="O180" s="143" t="s">
        <v>1285</v>
      </c>
      <c r="P180" s="145">
        <v>0</v>
      </c>
      <c r="Q180" s="146" t="str">
        <f>VLOOKUP(D180,[1]附件3!E:O,11,0)</f>
        <v>公益类</v>
      </c>
      <c r="R180" s="147">
        <f t="shared" si="24"/>
        <v>0</v>
      </c>
      <c r="S180" s="147">
        <f t="shared" si="25"/>
        <v>0</v>
      </c>
    </row>
    <row r="181" s="7" customFormat="1" ht="20.1" customHeight="1" spans="1:19">
      <c r="A181" s="139" t="str">
        <f>VLOOKUP(D181,[1]附件3!E:AG,29,0)</f>
        <v>540423201516068</v>
      </c>
      <c r="B181" s="139" t="s">
        <v>20</v>
      </c>
      <c r="C181" s="140">
        <f>VLOOKUP(D181,[1]附件3!E:AF,28,0)</f>
        <v>2015</v>
      </c>
      <c r="D181" s="139" t="s">
        <v>575</v>
      </c>
      <c r="E181" s="141">
        <f>VLOOKUP(D181,[1]附件3!E:N,8,0)</f>
        <v>70</v>
      </c>
      <c r="F181" s="142" t="e">
        <f>SUMIFS('[1]附件5-2'!I:I,'[1]附件5-2'!V:V,D181)</f>
        <v>#VALUE!</v>
      </c>
      <c r="G181" s="141">
        <f t="shared" si="23"/>
        <v>70</v>
      </c>
      <c r="H181" s="141" t="e">
        <f>IF(Q181="到户类",IF(S181&gt;=120,0,G181-G181*(1-'[1]附件5-2'!$Y$1)/120*S181),IF(Q181="到户类",G181,SUMIFS('[1]附件5-2'!L:L,'[1]附件5-2'!V:V,D181)/10000))</f>
        <v>#VALUE!</v>
      </c>
      <c r="I181" s="159" t="s">
        <v>1166</v>
      </c>
      <c r="J181" s="143" t="s">
        <v>1186</v>
      </c>
      <c r="K181" s="143" t="s">
        <v>1245</v>
      </c>
      <c r="L181" s="143" t="str">
        <f>K181</f>
        <v>甘登乡人民政府</v>
      </c>
      <c r="M181" s="143" t="str">
        <f>K181</f>
        <v>甘登乡人民政府</v>
      </c>
      <c r="N181" s="143" t="s">
        <v>646</v>
      </c>
      <c r="O181" s="148" t="s">
        <v>1313</v>
      </c>
      <c r="P181" s="145">
        <v>0</v>
      </c>
      <c r="Q181" s="146" t="str">
        <f>VLOOKUP(D181,[1]附件3!E:O,11,0)</f>
        <v>公益类</v>
      </c>
      <c r="R181" s="147">
        <f t="shared" si="24"/>
        <v>0</v>
      </c>
      <c r="S181" s="147">
        <f t="shared" si="25"/>
        <v>0</v>
      </c>
    </row>
    <row r="182" s="7" customFormat="1" ht="20.1" customHeight="1" spans="1:19">
      <c r="A182" s="139" t="str">
        <f>VLOOKUP(D182,[1]附件3!E:AG,29,0)</f>
        <v>540423201519045</v>
      </c>
      <c r="B182" s="139" t="s">
        <v>20</v>
      </c>
      <c r="C182" s="140">
        <f>VLOOKUP(D182,[1]附件3!E:AF,28,0)</f>
        <v>2015</v>
      </c>
      <c r="D182" s="139" t="s">
        <v>577</v>
      </c>
      <c r="E182" s="141">
        <f>VLOOKUP(D182,[1]附件3!E:N,8,0)</f>
        <v>80</v>
      </c>
      <c r="F182" s="142" t="e">
        <f>SUMIFS('[1]附件5-2'!I:I,'[1]附件5-2'!V:V,D182)</f>
        <v>#VALUE!</v>
      </c>
      <c r="G182" s="141">
        <f t="shared" si="23"/>
        <v>80</v>
      </c>
      <c r="H182" s="141" t="e">
        <f>IF(Q182="到户类",IF(S182&gt;=120,0,G182-G182*(1-'[1]附件5-2'!$Y$1)/120*S182),IF(Q182="到户类",G182,SUMIFS('[1]附件5-2'!L:L,'[1]附件5-2'!V:V,D182)/10000))</f>
        <v>#VALUE!</v>
      </c>
      <c r="I182" s="143" t="s">
        <v>1114</v>
      </c>
      <c r="J182" s="143" t="s">
        <v>797</v>
      </c>
      <c r="K182" s="143" t="s">
        <v>1200</v>
      </c>
      <c r="L182" s="143" t="s">
        <v>1200</v>
      </c>
      <c r="M182" s="143" t="s">
        <v>1200</v>
      </c>
      <c r="N182" s="143" t="s">
        <v>1191</v>
      </c>
      <c r="O182" s="143" t="s">
        <v>1286</v>
      </c>
      <c r="P182" s="145">
        <v>0</v>
      </c>
      <c r="Q182" s="146" t="str">
        <f>VLOOKUP(D182,[1]附件3!E:O,11,0)</f>
        <v>公益类</v>
      </c>
      <c r="R182" s="147">
        <f t="shared" si="24"/>
        <v>0</v>
      </c>
      <c r="S182" s="147">
        <f t="shared" si="25"/>
        <v>0</v>
      </c>
    </row>
    <row r="183" s="7" customFormat="1" ht="20.1" customHeight="1" spans="1:19">
      <c r="A183" s="139" t="str">
        <f>VLOOKUP(D183,[1]附件3!E:AG,29,0)</f>
        <v>540423201516070</v>
      </c>
      <c r="B183" s="139" t="s">
        <v>20</v>
      </c>
      <c r="C183" s="140">
        <f>VLOOKUP(D183,[1]附件3!E:AF,28,0)</f>
        <v>2015</v>
      </c>
      <c r="D183" s="160" t="s">
        <v>582</v>
      </c>
      <c r="E183" s="141">
        <f>VLOOKUP(D183,[1]附件3!E:N,8,0)</f>
        <v>60</v>
      </c>
      <c r="F183" s="142" t="e">
        <f>SUMIFS('[1]附件5-2'!I:I,'[1]附件5-2'!V:V,D183)</f>
        <v>#VALUE!</v>
      </c>
      <c r="G183" s="141">
        <f t="shared" si="23"/>
        <v>60</v>
      </c>
      <c r="H183" s="141" t="e">
        <f>IF(Q183="到户类",IF(S183&gt;=120,0,G183-G183*(1-'[1]附件5-2'!$Y$1)/120*S183),IF(Q183="到户类",G183,SUMIFS('[1]附件5-2'!L:L,'[1]附件5-2'!V:V,D183)/10000))</f>
        <v>#VALUE!</v>
      </c>
      <c r="I183" s="159" t="s">
        <v>1166</v>
      </c>
      <c r="J183" s="143" t="s">
        <v>1186</v>
      </c>
      <c r="K183" s="143" t="s">
        <v>1240</v>
      </c>
      <c r="L183" s="143" t="str">
        <f>K183</f>
        <v>墨脱镇人民政府</v>
      </c>
      <c r="M183" s="143" t="str">
        <f>K183</f>
        <v>墨脱镇人民政府</v>
      </c>
      <c r="N183" s="143" t="s">
        <v>646</v>
      </c>
      <c r="O183" s="148" t="s">
        <v>1277</v>
      </c>
      <c r="P183" s="145">
        <v>0</v>
      </c>
      <c r="Q183" s="146" t="str">
        <f>VLOOKUP(D183,[1]附件3!E:O,11,0)</f>
        <v>公益类</v>
      </c>
      <c r="R183" s="147">
        <f t="shared" si="24"/>
        <v>0</v>
      </c>
      <c r="S183" s="147">
        <f t="shared" si="25"/>
        <v>0</v>
      </c>
    </row>
    <row r="184" s="7" customFormat="1" ht="20.1" customHeight="1" spans="1:19">
      <c r="A184" s="139" t="str">
        <f>VLOOKUP(D184,[1]附件3!E:AG,29,0)</f>
        <v>540423201516071</v>
      </c>
      <c r="B184" s="139" t="s">
        <v>20</v>
      </c>
      <c r="C184" s="140">
        <f>VLOOKUP(D184,[1]附件3!E:AF,28,0)</f>
        <v>2015</v>
      </c>
      <c r="D184" s="160" t="s">
        <v>583</v>
      </c>
      <c r="E184" s="141">
        <f>VLOOKUP(D184,[1]附件3!E:N,8,0)</f>
        <v>43</v>
      </c>
      <c r="F184" s="142" t="e">
        <f>SUMIFS('[1]附件5-2'!I:I,'[1]附件5-2'!V:V,D184)</f>
        <v>#VALUE!</v>
      </c>
      <c r="G184" s="141">
        <f t="shared" si="23"/>
        <v>43</v>
      </c>
      <c r="H184" s="141" t="e">
        <f>IF(Q184="到户类",IF(S184&gt;=120,0,G184-G184*(1-'[1]附件5-2'!$Y$1)/120*S184),IF(Q184="到户类",G184,SUMIFS('[1]附件5-2'!L:L,'[1]附件5-2'!V:V,D184)/10000))</f>
        <v>#VALUE!</v>
      </c>
      <c r="I184" s="143" t="s">
        <v>1114</v>
      </c>
      <c r="J184" s="143" t="s">
        <v>797</v>
      </c>
      <c r="K184" s="143" t="s">
        <v>1227</v>
      </c>
      <c r="L184" s="143" t="s">
        <v>1227</v>
      </c>
      <c r="M184" s="143" t="s">
        <v>1227</v>
      </c>
      <c r="N184" s="161" t="s">
        <v>1237</v>
      </c>
      <c r="O184" s="143" t="s">
        <v>1314</v>
      </c>
      <c r="P184" s="145">
        <v>0</v>
      </c>
      <c r="Q184" s="146" t="str">
        <f>VLOOKUP(D184,[1]附件3!E:O,11,0)</f>
        <v>公益类</v>
      </c>
      <c r="R184" s="147">
        <f t="shared" si="24"/>
        <v>0</v>
      </c>
      <c r="S184" s="147">
        <f t="shared" si="25"/>
        <v>0</v>
      </c>
    </row>
    <row r="185" s="7" customFormat="1" ht="20.1" customHeight="1" spans="1:19">
      <c r="A185" s="139" t="str">
        <f>VLOOKUP(D185,[1]附件3!E:AG,29,0)</f>
        <v>540423201516072</v>
      </c>
      <c r="B185" s="139" t="s">
        <v>20</v>
      </c>
      <c r="C185" s="140">
        <f>VLOOKUP(D185,[1]附件3!E:AF,28,0)</f>
        <v>2015</v>
      </c>
      <c r="D185" s="160" t="s">
        <v>584</v>
      </c>
      <c r="E185" s="141">
        <f>VLOOKUP(D185,[1]附件3!E:N,8,0)</f>
        <v>43</v>
      </c>
      <c r="F185" s="142" t="e">
        <f>SUMIFS('[1]附件5-2'!I:I,'[1]附件5-2'!V:V,D185)</f>
        <v>#VALUE!</v>
      </c>
      <c r="G185" s="141">
        <f t="shared" si="23"/>
        <v>43</v>
      </c>
      <c r="H185" s="141" t="e">
        <f>IF(Q185="到户类",IF(S185&gt;=120,0,G185-G185*(1-'[1]附件5-2'!$Y$1)/120*S185),IF(Q185="到户类",G185,SUMIFS('[1]附件5-2'!L:L,'[1]附件5-2'!V:V,D185)/10000))</f>
        <v>#VALUE!</v>
      </c>
      <c r="I185" s="143" t="s">
        <v>1114</v>
      </c>
      <c r="J185" s="143" t="s">
        <v>797</v>
      </c>
      <c r="K185" s="143" t="s">
        <v>1174</v>
      </c>
      <c r="L185" s="143" t="s">
        <v>1174</v>
      </c>
      <c r="M185" s="143" t="s">
        <v>1174</v>
      </c>
      <c r="N185" s="161" t="s">
        <v>1191</v>
      </c>
      <c r="O185" s="143" t="s">
        <v>1308</v>
      </c>
      <c r="P185" s="145">
        <v>0</v>
      </c>
      <c r="Q185" s="146" t="str">
        <f>VLOOKUP(D185,[1]附件3!E:O,11,0)</f>
        <v>公益类</v>
      </c>
      <c r="R185" s="147">
        <f t="shared" si="24"/>
        <v>0</v>
      </c>
      <c r="S185" s="147">
        <f t="shared" si="25"/>
        <v>0</v>
      </c>
    </row>
    <row r="186" s="7" customFormat="1" ht="20.1" customHeight="1" spans="1:19">
      <c r="A186" s="139" t="str">
        <f>VLOOKUP(D186,[1]附件3!E:AG,29,0)</f>
        <v>540423201416073</v>
      </c>
      <c r="B186" s="139" t="s">
        <v>20</v>
      </c>
      <c r="C186" s="140">
        <f>VLOOKUP(D186,[1]附件3!E:AF,28,0)</f>
        <v>2014</v>
      </c>
      <c r="D186" s="160" t="s">
        <v>87</v>
      </c>
      <c r="E186" s="141">
        <f>VLOOKUP(D186,[1]附件3!E:N,8,0)</f>
        <v>47</v>
      </c>
      <c r="F186" s="142" t="e">
        <f>SUMIFS('[1]附件5-2'!I:I,'[1]附件5-2'!V:V,D186)</f>
        <v>#VALUE!</v>
      </c>
      <c r="G186" s="141">
        <f t="shared" si="23"/>
        <v>47</v>
      </c>
      <c r="H186" s="141" t="e">
        <f>IF(Q186="到户类",IF(S186&gt;=120,0,G186-G186*(1-'[1]附件5-2'!$Y$1)/120*S186),IF(Q186="到户类",G186,SUMIFS('[1]附件5-2'!L:L,'[1]附件5-2'!V:V,D186)/10000))</f>
        <v>#VALUE!</v>
      </c>
      <c r="I186" s="143" t="s">
        <v>1114</v>
      </c>
      <c r="J186" s="143" t="s">
        <v>797</v>
      </c>
      <c r="K186" s="143" t="s">
        <v>1146</v>
      </c>
      <c r="L186" s="161" t="s">
        <v>1146</v>
      </c>
      <c r="M186" s="161" t="s">
        <v>1146</v>
      </c>
      <c r="N186" s="161" t="s">
        <v>1187</v>
      </c>
      <c r="O186" s="161" t="s">
        <v>1309</v>
      </c>
      <c r="P186" s="145">
        <v>0</v>
      </c>
      <c r="Q186" s="146" t="str">
        <f>VLOOKUP(D186,[1]附件3!E:O,11,0)</f>
        <v>公益类</v>
      </c>
      <c r="R186" s="147">
        <f t="shared" si="24"/>
        <v>0</v>
      </c>
      <c r="S186" s="147">
        <f t="shared" si="25"/>
        <v>0</v>
      </c>
    </row>
    <row r="187" s="7" customFormat="1" ht="20.1" customHeight="1" spans="1:19">
      <c r="A187" s="139" t="str">
        <f>VLOOKUP(D187,[1]附件3!E:AG,29,0)</f>
        <v>540423202116075</v>
      </c>
      <c r="B187" s="139" t="s">
        <v>20</v>
      </c>
      <c r="C187" s="140">
        <f>VLOOKUP(D187,[1]附件3!E:AF,28,0)</f>
        <v>2021</v>
      </c>
      <c r="D187" s="160" t="s">
        <v>316</v>
      </c>
      <c r="E187" s="141">
        <f>VLOOKUP(D187,[1]附件3!E:N,8,0)</f>
        <v>77.656725</v>
      </c>
      <c r="F187" s="142" t="e">
        <f>SUMIFS('[1]附件5-2'!I:I,'[1]附件5-2'!V:V,D187)</f>
        <v>#VALUE!</v>
      </c>
      <c r="G187" s="141">
        <f t="shared" ref="G187:G193" si="26">E187</f>
        <v>77.656725</v>
      </c>
      <c r="H187" s="141" t="e">
        <f>IF(Q187="到户类",IF(S187&gt;=120,0,G187-G187*(1-'[1]附件5-2'!$Y$1)/120*S187),IF(Q187="到户类",G187,SUMIFS('[1]附件5-2'!L:L,'[1]附件5-2'!V:V,D187)/10000))</f>
        <v>#VALUE!</v>
      </c>
      <c r="I187" s="143" t="s">
        <v>1114</v>
      </c>
      <c r="J187" s="143" t="s">
        <v>797</v>
      </c>
      <c r="K187" s="143" t="s">
        <v>1249</v>
      </c>
      <c r="L187" s="143" t="s">
        <v>1249</v>
      </c>
      <c r="M187" s="143" t="s">
        <v>1249</v>
      </c>
      <c r="N187" s="161" t="s">
        <v>1240</v>
      </c>
      <c r="O187" s="143" t="s">
        <v>1250</v>
      </c>
      <c r="P187" s="145">
        <v>0</v>
      </c>
      <c r="Q187" s="146" t="str">
        <f>VLOOKUP(D187,[1]附件3!E:O,11,0)</f>
        <v>公益类</v>
      </c>
      <c r="R187" s="147">
        <f t="shared" ref="R187:R193" si="27">IF(Q187="到户类",C187&amp;$Q$4,0)</f>
        <v>0</v>
      </c>
      <c r="S187" s="147">
        <f t="shared" ref="S187:S193" si="28">IF(Q187="到户类",DATEDIF(DATEVALUE(SUBSTITUTE(R187,".","-")),DATEVALUE(SUBSTITUTE($Q$3,".","-")),"m"),0)</f>
        <v>0</v>
      </c>
    </row>
    <row r="188" s="7" customFormat="1" ht="20.1" customHeight="1" spans="1:19">
      <c r="A188" s="139" t="str">
        <f>VLOOKUP(D188,[1]附件3!E:AG,29,0)</f>
        <v>540423202216076</v>
      </c>
      <c r="B188" s="139" t="s">
        <v>20</v>
      </c>
      <c r="C188" s="140">
        <f>VLOOKUP(D188,[1]附件3!E:AF,28,0)</f>
        <v>2022</v>
      </c>
      <c r="D188" s="160" t="s">
        <v>326</v>
      </c>
      <c r="E188" s="141">
        <f>VLOOKUP(D188,[1]附件3!E:N,8,0)</f>
        <v>450</v>
      </c>
      <c r="F188" s="142" t="e">
        <f>SUMIFS('[1]附件5-2'!I:I,'[1]附件5-2'!V:V,D188)</f>
        <v>#VALUE!</v>
      </c>
      <c r="G188" s="141">
        <f t="shared" si="26"/>
        <v>450</v>
      </c>
      <c r="H188" s="141" t="e">
        <f>IF(Q188="到户类",IF(S188&gt;=120,0,G188-G188*(1-'[1]附件5-2'!$Y$1)/120*S188),IF(Q188="到户类",G188,SUMIFS('[1]附件5-2'!L:L,'[1]附件5-2'!V:V,D188)/10000))</f>
        <v>#VALUE!</v>
      </c>
      <c r="I188" s="159" t="s">
        <v>1166</v>
      </c>
      <c r="J188" s="143" t="s">
        <v>1186</v>
      </c>
      <c r="K188" s="143" t="s">
        <v>645</v>
      </c>
      <c r="L188" s="143" t="str">
        <f>K188</f>
        <v>-</v>
      </c>
      <c r="M188" s="143" t="str">
        <f>K188</f>
        <v>-</v>
      </c>
      <c r="N188" s="143" t="s">
        <v>646</v>
      </c>
      <c r="O188" s="143" t="s">
        <v>645</v>
      </c>
      <c r="P188" s="145">
        <v>0</v>
      </c>
      <c r="Q188" s="146" t="str">
        <f>VLOOKUP(D188,[1]附件3!E:O,11,0)</f>
        <v>公益类</v>
      </c>
      <c r="R188" s="147">
        <f t="shared" si="27"/>
        <v>0</v>
      </c>
      <c r="S188" s="147">
        <f t="shared" si="28"/>
        <v>0</v>
      </c>
    </row>
    <row r="189" s="7" customFormat="1" ht="20.1" customHeight="1" spans="1:19">
      <c r="A189" s="139" t="str">
        <f>VLOOKUP(D189,[1]附件3!E:AG,29,0)</f>
        <v>540423202216077</v>
      </c>
      <c r="B189" s="139" t="s">
        <v>20</v>
      </c>
      <c r="C189" s="140">
        <f>VLOOKUP(D189,[1]附件3!E:AF,28,0)</f>
        <v>2022</v>
      </c>
      <c r="D189" s="160" t="s">
        <v>397</v>
      </c>
      <c r="E189" s="141">
        <f>VLOOKUP(D189,[1]附件3!E:N,8,0)</f>
        <v>403</v>
      </c>
      <c r="F189" s="142" t="e">
        <f>SUMIFS('[1]附件5-2'!I:I,'[1]附件5-2'!V:V,D189)</f>
        <v>#VALUE!</v>
      </c>
      <c r="G189" s="141">
        <f t="shared" si="26"/>
        <v>403</v>
      </c>
      <c r="H189" s="141" t="e">
        <f>IF(Q189="到户类",IF(S189&gt;=120,0,G189-G189*(1-'[1]附件5-2'!$Y$1)/120*S189),IF(Q189="到户类",G189,SUMIFS('[1]附件5-2'!L:L,'[1]附件5-2'!V:V,D189)/10000))</f>
        <v>#VALUE!</v>
      </c>
      <c r="I189" s="143" t="s">
        <v>1114</v>
      </c>
      <c r="J189" s="143" t="s">
        <v>797</v>
      </c>
      <c r="K189" s="143" t="s">
        <v>1315</v>
      </c>
      <c r="L189" s="161" t="s">
        <v>1315</v>
      </c>
      <c r="M189" s="161" t="s">
        <v>1315</v>
      </c>
      <c r="N189" s="161" t="s">
        <v>1187</v>
      </c>
      <c r="O189" s="161" t="s">
        <v>1316</v>
      </c>
      <c r="P189" s="145">
        <v>0</v>
      </c>
      <c r="Q189" s="146" t="str">
        <f>VLOOKUP(D189,[1]附件3!E:O,11,0)</f>
        <v>公益类</v>
      </c>
      <c r="R189" s="147">
        <f t="shared" si="27"/>
        <v>0</v>
      </c>
      <c r="S189" s="147">
        <f t="shared" si="28"/>
        <v>0</v>
      </c>
    </row>
    <row r="190" s="7" customFormat="1" ht="20.1" customHeight="1" spans="1:19">
      <c r="A190" s="139" t="str">
        <f>VLOOKUP(D190,[1]附件3!E:AG,29,0)</f>
        <v>540423202216078</v>
      </c>
      <c r="B190" s="139" t="s">
        <v>20</v>
      </c>
      <c r="C190" s="140">
        <f>VLOOKUP(D190,[1]附件3!E:AF,28,0)</f>
        <v>2022</v>
      </c>
      <c r="D190" s="160" t="s">
        <v>399</v>
      </c>
      <c r="E190" s="141">
        <f>VLOOKUP(D190,[1]附件3!E:N,8,0)</f>
        <v>352</v>
      </c>
      <c r="F190" s="142" t="e">
        <f>SUMIFS('[1]附件5-2'!I:I,'[1]附件5-2'!V:V,D190)</f>
        <v>#VALUE!</v>
      </c>
      <c r="G190" s="141">
        <f t="shared" si="26"/>
        <v>352</v>
      </c>
      <c r="H190" s="141" t="e">
        <f>IF(Q190="到户类",IF(S190&gt;=120,0,G190-G190*(1-'[1]附件5-2'!$Y$1)/120*S190),IF(Q190="到户类",G190,SUMIFS('[1]附件5-2'!L:L,'[1]附件5-2'!V:V,D190)/10000))</f>
        <v>#VALUE!</v>
      </c>
      <c r="I190" s="143" t="s">
        <v>1114</v>
      </c>
      <c r="J190" s="143" t="s">
        <v>797</v>
      </c>
      <c r="K190" s="143" t="s">
        <v>1227</v>
      </c>
      <c r="L190" s="161" t="s">
        <v>1227</v>
      </c>
      <c r="M190" s="161" t="s">
        <v>1227</v>
      </c>
      <c r="N190" s="161" t="s">
        <v>1237</v>
      </c>
      <c r="O190" s="161" t="s">
        <v>1314</v>
      </c>
      <c r="P190" s="145">
        <v>0</v>
      </c>
      <c r="Q190" s="146" t="str">
        <f>VLOOKUP(D190,[1]附件3!E:O,11,0)</f>
        <v>公益类</v>
      </c>
      <c r="R190" s="147">
        <f t="shared" si="27"/>
        <v>0</v>
      </c>
      <c r="S190" s="147">
        <f t="shared" si="28"/>
        <v>0</v>
      </c>
    </row>
    <row r="191" s="7" customFormat="1" ht="20.1" customHeight="1" spans="1:19">
      <c r="A191" s="139" t="str">
        <f>VLOOKUP(D191,[1]附件3!E:AG,29,0)</f>
        <v>540423202316079</v>
      </c>
      <c r="B191" s="139" t="s">
        <v>20</v>
      </c>
      <c r="C191" s="140">
        <f>VLOOKUP(D191,[1]附件3!E:AF,28,0)</f>
        <v>2023</v>
      </c>
      <c r="D191" s="160" t="s">
        <v>463</v>
      </c>
      <c r="E191" s="141">
        <f>VLOOKUP(D191,[1]附件3!E:N,8,0)</f>
        <v>800</v>
      </c>
      <c r="F191" s="142" t="e">
        <f>SUMIFS('[1]附件5-2'!I:I,'[1]附件5-2'!V:V,D191)</f>
        <v>#VALUE!</v>
      </c>
      <c r="G191" s="141">
        <f t="shared" si="26"/>
        <v>800</v>
      </c>
      <c r="H191" s="141" t="e">
        <f>IF(Q191="到户类",IF(S191&gt;=120,0,G191-G191*(1-'[1]附件5-2'!$Y$1)/120*S191),IF(Q191="到户类",G191,SUMIFS('[1]附件5-2'!L:L,'[1]附件5-2'!V:V,D191)/10000))</f>
        <v>#VALUE!</v>
      </c>
      <c r="I191" s="143" t="s">
        <v>1114</v>
      </c>
      <c r="J191" s="143" t="s">
        <v>797</v>
      </c>
      <c r="K191" s="143" t="s">
        <v>1118</v>
      </c>
      <c r="L191" s="161" t="s">
        <v>1118</v>
      </c>
      <c r="M191" s="161" t="s">
        <v>1118</v>
      </c>
      <c r="N191" s="161" t="s">
        <v>1288</v>
      </c>
      <c r="O191" s="161" t="s">
        <v>1305</v>
      </c>
      <c r="P191" s="145">
        <v>0</v>
      </c>
      <c r="Q191" s="146" t="str">
        <f>VLOOKUP(D191,[1]附件3!E:O,11,0)</f>
        <v>公益类</v>
      </c>
      <c r="R191" s="147">
        <f t="shared" si="27"/>
        <v>0</v>
      </c>
      <c r="S191" s="147">
        <f t="shared" si="28"/>
        <v>0</v>
      </c>
    </row>
    <row r="192" s="7" customFormat="1" ht="20.1" customHeight="1" spans="1:19">
      <c r="A192" s="139" t="str">
        <f>VLOOKUP(D192,[1]附件3!E:AG,29,0)</f>
        <v>540423202216080</v>
      </c>
      <c r="B192" s="139" t="s">
        <v>20</v>
      </c>
      <c r="C192" s="140">
        <f>VLOOKUP(D192,[1]附件3!E:AF,28,0)</f>
        <v>2022</v>
      </c>
      <c r="D192" s="160" t="s">
        <v>468</v>
      </c>
      <c r="E192" s="141">
        <f>VLOOKUP(D192,[1]附件3!E:N,8,0)</f>
        <v>260</v>
      </c>
      <c r="F192" s="142" t="e">
        <f>SUMIFS('[1]附件5-2'!I:I,'[1]附件5-2'!V:V,D192)</f>
        <v>#VALUE!</v>
      </c>
      <c r="G192" s="141">
        <f t="shared" si="26"/>
        <v>260</v>
      </c>
      <c r="H192" s="141" t="e">
        <f>IF(Q192="到户类",IF(S192&gt;=120,0,G192-G192*(1-'[1]附件5-2'!$Y$1)/120*S192),IF(Q192="到户类",G192,SUMIFS('[1]附件5-2'!L:L,'[1]附件5-2'!V:V,D192)/10000))</f>
        <v>#VALUE!</v>
      </c>
      <c r="I192" s="143" t="s">
        <v>1114</v>
      </c>
      <c r="J192" s="143" t="s">
        <v>797</v>
      </c>
      <c r="K192" s="143" t="s">
        <v>1229</v>
      </c>
      <c r="L192" s="161" t="s">
        <v>1229</v>
      </c>
      <c r="M192" s="161" t="s">
        <v>1229</v>
      </c>
      <c r="N192" s="161" t="s">
        <v>1191</v>
      </c>
      <c r="O192" s="161" t="s">
        <v>1290</v>
      </c>
      <c r="P192" s="145">
        <v>0</v>
      </c>
      <c r="Q192" s="146" t="str">
        <f>VLOOKUP(D192,[1]附件3!E:O,11,0)</f>
        <v>公益类</v>
      </c>
      <c r="R192" s="147">
        <f t="shared" si="27"/>
        <v>0</v>
      </c>
      <c r="S192" s="147">
        <f t="shared" si="28"/>
        <v>0</v>
      </c>
    </row>
    <row r="193" s="7" customFormat="1" ht="20.1" customHeight="1" spans="1:19">
      <c r="A193" s="139" t="str">
        <f>VLOOKUP(D193,[1]附件3!E:AG,29,0)</f>
        <v>540423202216081</v>
      </c>
      <c r="B193" s="139" t="s">
        <v>20</v>
      </c>
      <c r="C193" s="140">
        <f>VLOOKUP(D193,[1]附件3!E:AF,28,0)</f>
        <v>2022</v>
      </c>
      <c r="D193" s="160" t="s">
        <v>469</v>
      </c>
      <c r="E193" s="141">
        <f>VLOOKUP(D193,[1]附件3!E:N,8,0)</f>
        <v>380</v>
      </c>
      <c r="F193" s="142" t="e">
        <f>SUMIFS('[1]附件5-2'!I:I,'[1]附件5-2'!V:V,D193)</f>
        <v>#VALUE!</v>
      </c>
      <c r="G193" s="141">
        <f t="shared" si="26"/>
        <v>380</v>
      </c>
      <c r="H193" s="141" t="e">
        <f>IF(Q193="到户类",IF(S193&gt;=120,0,G193-G193*(1-'[1]附件5-2'!$Y$1)/120*S193),IF(Q193="到户类",G193,SUMIFS('[1]附件5-2'!L:L,'[1]附件5-2'!V:V,D193)/10000))</f>
        <v>#VALUE!</v>
      </c>
      <c r="I193" s="143" t="s">
        <v>1114</v>
      </c>
      <c r="J193" s="143" t="s">
        <v>797</v>
      </c>
      <c r="K193" s="143" t="s">
        <v>1272</v>
      </c>
      <c r="L193" s="161" t="s">
        <v>1272</v>
      </c>
      <c r="M193" s="161" t="s">
        <v>1272</v>
      </c>
      <c r="N193" s="161" t="s">
        <v>1191</v>
      </c>
      <c r="O193" s="161" t="s">
        <v>1273</v>
      </c>
      <c r="P193" s="145">
        <v>0</v>
      </c>
      <c r="Q193" s="146" t="str">
        <f>VLOOKUP(D193,[1]附件3!E:O,11,0)</f>
        <v>公益类</v>
      </c>
      <c r="R193" s="147">
        <f t="shared" si="27"/>
        <v>0</v>
      </c>
      <c r="S193" s="147">
        <f t="shared" si="28"/>
        <v>0</v>
      </c>
    </row>
  </sheetData>
  <autoFilter xmlns:etc="http://www.wps.cn/officeDocument/2017/etCustomData" ref="A5:T193" etc:filterBottomFollowUsedRange="0">
    <extLst/>
  </autoFilter>
  <mergeCells count="17">
    <mergeCell ref="A1:P1"/>
    <mergeCell ref="J2:O2"/>
    <mergeCell ref="J3:K3"/>
    <mergeCell ref="A2:A4"/>
    <mergeCell ref="B2:B4"/>
    <mergeCell ref="C2:C4"/>
    <mergeCell ref="D2:D4"/>
    <mergeCell ref="E2:E4"/>
    <mergeCell ref="F2:F4"/>
    <mergeCell ref="G2:G4"/>
    <mergeCell ref="H2:H4"/>
    <mergeCell ref="I2:I4"/>
    <mergeCell ref="L3:L4"/>
    <mergeCell ref="M3:M4"/>
    <mergeCell ref="N3:N4"/>
    <mergeCell ref="O3:O4"/>
    <mergeCell ref="P2:P4"/>
  </mergeCells>
  <conditionalFormatting sqref="A$1:A$1048576">
    <cfRule type="duplicateValues" dxfId="0" priority="1"/>
  </conditionalFormatting>
  <pageMargins left="0.751388888888889" right="0.751388888888889" top="1" bottom="1" header="0.5" footer="0.5"/>
  <pageSetup paperSize="9" scale="36" fitToHeight="0" orientation="landscape"/>
  <headerFooter/>
  <drawing r:id="rId1"/>
  <legacyDrawing r:id="rId2"/>
  <oleObjects>
    <mc:AlternateContent xmlns:mc="http://schemas.openxmlformats.org/markup-compatibility/2006">
      <mc:Choice Requires="x14">
        <oleObject shapeId="16385" progId="Equation.KSEE3" r:id="rId3">
          <objectPr defaultSize="0" r:id="rId4">
            <anchor moveWithCells="1">
              <from>
                <xdr:col>2</xdr:col>
                <xdr:colOff>0</xdr:colOff>
                <xdr:row>5</xdr:row>
                <xdr:rowOff>0</xdr:rowOff>
              </from>
              <to>
                <xdr:col>2</xdr:col>
                <xdr:colOff>9525</xdr:colOff>
                <xdr:row>5</xdr:row>
                <xdr:rowOff>0</xdr:rowOff>
              </to>
            </anchor>
          </objectPr>
        </oleObject>
      </mc:Choice>
      <mc:Fallback>
        <oleObject shapeId="16385" progId="Equation.KSEE3" r:id="rId3"/>
      </mc:Fallback>
    </mc:AlternateContent>
    <mc:AlternateContent xmlns:mc="http://schemas.openxmlformats.org/markup-compatibility/2006">
      <mc:Choice Requires="x14">
        <oleObject shapeId="16386" progId="Equation.KSEE3" r:id="rId5">
          <objectPr defaultSize="0" r:id="rId4">
            <anchor moveWithCells="1">
              <from>
                <xdr:col>2</xdr:col>
                <xdr:colOff>0</xdr:colOff>
                <xdr:row>5</xdr:row>
                <xdr:rowOff>0</xdr:rowOff>
              </from>
              <to>
                <xdr:col>2</xdr:col>
                <xdr:colOff>9525</xdr:colOff>
                <xdr:row>5</xdr:row>
                <xdr:rowOff>19050</xdr:rowOff>
              </to>
            </anchor>
          </objectPr>
        </oleObject>
      </mc:Choice>
      <mc:Fallback>
        <oleObject shapeId="16386" progId="Equation.KSEE3" r:id="rId5"/>
      </mc:Fallback>
    </mc:AlternateContent>
  </oleObject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pageSetUpPr fitToPage="1"/>
  </sheetPr>
  <dimension ref="A1:AG286"/>
  <sheetViews>
    <sheetView view="pageBreakPreview" zoomScale="70" zoomScaleNormal="70" workbookViewId="0">
      <pane ySplit="4" topLeftCell="A5" activePane="bottomLeft" state="frozen"/>
      <selection/>
      <selection pane="bottomLeft" activeCell="F101" sqref="F101"/>
    </sheetView>
  </sheetViews>
  <sheetFormatPr defaultColWidth="9" defaultRowHeight="13.5"/>
  <cols>
    <col min="1" max="1" width="18.75" style="10" customWidth="1"/>
    <col min="2" max="2" width="11.25" style="11" customWidth="1"/>
    <col min="3" max="3" width="9" style="11"/>
    <col min="4" max="4" width="9.125" style="11" customWidth="1"/>
    <col min="5" max="5" width="47.75" style="11" customWidth="1"/>
    <col min="6" max="6" width="12.75" style="11" customWidth="1"/>
    <col min="7" max="7" width="14.75" style="11" customWidth="1"/>
    <col min="8" max="8" width="60" style="11" customWidth="1"/>
    <col min="9" max="9" width="14.5" style="11" customWidth="1"/>
    <col min="10" max="10" width="16.625" style="11" customWidth="1"/>
    <col min="11" max="11" width="15.5" style="11" customWidth="1"/>
    <col min="12" max="12" width="14.5" style="11" customWidth="1"/>
    <col min="13" max="13" width="20.875" style="11" customWidth="1"/>
    <col min="14" max="14" width="15.5" style="11" customWidth="1"/>
    <col min="15" max="15" width="8.75" style="11" customWidth="1"/>
    <col min="16" max="16" width="24.75" style="11" customWidth="1"/>
    <col min="17" max="17" width="9" style="11" customWidth="1"/>
    <col min="18" max="18" width="12.625" style="11" customWidth="1"/>
    <col min="19" max="19" width="9" style="11" customWidth="1"/>
    <col min="20" max="20" width="15.125" style="11" customWidth="1"/>
    <col min="21" max="21" width="13" style="11" customWidth="1"/>
    <col min="22" max="22" width="21.75" style="11" customWidth="1"/>
    <col min="23" max="23" width="9" style="11" customWidth="1"/>
    <col min="24" max="24" width="21.375" style="11" customWidth="1"/>
    <col min="25" max="25" width="9" style="11" customWidth="1"/>
    <col min="26" max="26" width="12.25" style="11" customWidth="1"/>
    <col min="27" max="28" width="9" style="11" customWidth="1"/>
    <col min="29" max="29" width="15.625" style="11" customWidth="1"/>
    <col min="30" max="30" width="17.125" style="11" customWidth="1"/>
    <col min="31" max="31" width="9" style="11"/>
    <col min="32" max="33" width="12.125" style="11" customWidth="1"/>
    <col min="34" max="16384" width="9" style="11"/>
  </cols>
  <sheetData>
    <row r="1" ht="70.15" customHeight="1" spans="1:33">
      <c r="A1" s="12" t="s">
        <v>1317</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row>
    <row r="2" ht="19.15" customHeight="1" spans="1:33">
      <c r="A2" s="13" t="s">
        <v>590</v>
      </c>
      <c r="B2" s="14" t="s">
        <v>591</v>
      </c>
      <c r="C2" s="14" t="s">
        <v>592</v>
      </c>
      <c r="D2" s="14" t="s">
        <v>593</v>
      </c>
      <c r="E2" s="14" t="s">
        <v>594</v>
      </c>
      <c r="F2" s="14" t="s">
        <v>595</v>
      </c>
      <c r="G2" s="14" t="s">
        <v>596</v>
      </c>
      <c r="H2" s="14" t="s">
        <v>597</v>
      </c>
      <c r="I2" s="14" t="s">
        <v>598</v>
      </c>
      <c r="J2" s="14"/>
      <c r="K2" s="14"/>
      <c r="L2" s="14" t="s">
        <v>599</v>
      </c>
      <c r="M2" s="14"/>
      <c r="N2" s="14"/>
      <c r="O2" s="14" t="s">
        <v>600</v>
      </c>
      <c r="P2" s="14" t="s">
        <v>601</v>
      </c>
      <c r="Q2" s="14" t="s">
        <v>602</v>
      </c>
      <c r="R2" s="14" t="s">
        <v>603</v>
      </c>
      <c r="S2" s="14" t="s">
        <v>604</v>
      </c>
      <c r="T2" s="14" t="s">
        <v>605</v>
      </c>
      <c r="U2" s="15" t="s">
        <v>606</v>
      </c>
      <c r="V2" s="16"/>
      <c r="W2" s="14" t="s">
        <v>607</v>
      </c>
      <c r="X2" s="14" t="s">
        <v>608</v>
      </c>
      <c r="Y2" s="14" t="s">
        <v>609</v>
      </c>
      <c r="Z2" s="14" t="s">
        <v>610</v>
      </c>
      <c r="AA2" s="14" t="s">
        <v>611</v>
      </c>
      <c r="AB2" s="14" t="s">
        <v>612</v>
      </c>
      <c r="AC2" s="14" t="s">
        <v>613</v>
      </c>
      <c r="AD2" s="14" t="s">
        <v>615</v>
      </c>
    </row>
    <row r="3" ht="67.5" spans="1:33">
      <c r="A3" s="13"/>
      <c r="B3" s="14"/>
      <c r="C3" s="14"/>
      <c r="D3" s="14"/>
      <c r="E3" s="14"/>
      <c r="F3" s="14"/>
      <c r="G3" s="14"/>
      <c r="H3" s="14"/>
      <c r="I3" s="14" t="s">
        <v>5</v>
      </c>
      <c r="J3" s="14" t="s">
        <v>616</v>
      </c>
      <c r="K3" s="14" t="s">
        <v>617</v>
      </c>
      <c r="L3" s="14" t="s">
        <v>5</v>
      </c>
      <c r="M3" s="14" t="s">
        <v>616</v>
      </c>
      <c r="N3" s="14" t="s">
        <v>617</v>
      </c>
      <c r="O3" s="14"/>
      <c r="P3" s="14"/>
      <c r="Q3" s="14"/>
      <c r="R3" s="14"/>
      <c r="S3" s="14"/>
      <c r="T3" s="14"/>
      <c r="U3" s="14" t="s">
        <v>618</v>
      </c>
      <c r="V3" s="14" t="s">
        <v>619</v>
      </c>
      <c r="W3" s="14"/>
      <c r="X3" s="14"/>
      <c r="Y3" s="14"/>
      <c r="Z3" s="14"/>
      <c r="AA3" s="14"/>
      <c r="AB3" s="14"/>
      <c r="AC3" s="14"/>
      <c r="AD3" s="14"/>
      <c r="AE3" s="11" t="s">
        <v>620</v>
      </c>
    </row>
    <row r="4" ht="94.5" spans="1:33">
      <c r="A4" s="17" t="s">
        <v>621</v>
      </c>
      <c r="B4" s="18"/>
      <c r="C4" s="18"/>
      <c r="D4" s="19"/>
      <c r="E4" s="18" t="s">
        <v>622</v>
      </c>
      <c r="F4" s="20"/>
      <c r="G4" s="18" t="s">
        <v>623</v>
      </c>
      <c r="H4" s="18" t="s">
        <v>624</v>
      </c>
      <c r="I4" s="18" t="s">
        <v>625</v>
      </c>
      <c r="J4" s="18"/>
      <c r="K4" s="18"/>
      <c r="L4" s="18" t="s">
        <v>625</v>
      </c>
      <c r="M4" s="18"/>
      <c r="N4" s="18"/>
      <c r="O4" s="18" t="s">
        <v>626</v>
      </c>
      <c r="P4" s="18" t="s">
        <v>627</v>
      </c>
      <c r="Q4" s="18" t="s">
        <v>628</v>
      </c>
      <c r="R4" s="18" t="s">
        <v>629</v>
      </c>
      <c r="S4" s="21" t="s">
        <v>630</v>
      </c>
      <c r="T4" s="22" t="s">
        <v>631</v>
      </c>
      <c r="U4" s="18" t="s">
        <v>632</v>
      </c>
      <c r="V4" s="23"/>
      <c r="W4" s="21" t="s">
        <v>630</v>
      </c>
      <c r="X4" s="21" t="s">
        <v>633</v>
      </c>
      <c r="Y4" s="21" t="s">
        <v>634</v>
      </c>
      <c r="Z4" s="21" t="s">
        <v>635</v>
      </c>
      <c r="AA4" s="23"/>
      <c r="AB4" s="23"/>
      <c r="AC4" s="21" t="s">
        <v>636</v>
      </c>
      <c r="AD4" s="18"/>
      <c r="AF4" s="24" t="s">
        <v>637</v>
      </c>
      <c r="AG4" s="24" t="s">
        <v>638</v>
      </c>
    </row>
    <row r="5" ht="19.9" hidden="1" customHeight="1" spans="1:33">
      <c r="A5" s="25" t="str">
        <f>540423&amp;D5&amp;VLOOKUP(P5,{"青稞","01";"小麦","02";"饲料","03";"牦牛","04";"乳","05";"羊","06";"猪","07";"鸡","08";"蜂","09";"鱼虾","10";"藏药","11";"茶","12";"葡萄","13";"苹果","14";"猕猴桃","15";"设施农业","16";"乡村旅游","17";"商贸流通","18";"其他","19"},2,FALSE)&amp;TEXT(COUNTIF($P5:P$5,P5),"000")</f>
        <v>540423201307001</v>
      </c>
      <c r="B5" s="26" t="s">
        <v>48</v>
      </c>
      <c r="C5" s="27" t="s">
        <v>49</v>
      </c>
      <c r="D5" s="27">
        <v>2013</v>
      </c>
      <c r="E5" s="28" t="s">
        <v>65</v>
      </c>
      <c r="F5" s="28" t="s">
        <v>1318</v>
      </c>
      <c r="G5" s="29" t="s">
        <v>1318</v>
      </c>
      <c r="H5" s="30" t="s">
        <v>1319</v>
      </c>
      <c r="I5" s="31">
        <f t="shared" ref="I5:I68" si="0">J5+K5</f>
        <v>26</v>
      </c>
      <c r="J5" s="31">
        <f>VLOOKUP(E5,附件2!$E$9:$I$410,5,0)/10000</f>
        <v>20</v>
      </c>
      <c r="K5" s="32">
        <f>VLOOKUP(E5,附件2!E:AF,28,0)/10000</f>
        <v>6</v>
      </c>
      <c r="L5" s="31">
        <f t="shared" ref="L5:L68" si="1">M5+N5</f>
        <v>20</v>
      </c>
      <c r="M5" s="33">
        <f>VLOOKUP(E5,附件2!$E:$BE,30,0)/10000</f>
        <v>20</v>
      </c>
      <c r="N5" s="34">
        <f>VLOOKUP(E5,附件2!$E:$BE,53,0)/10000</f>
        <v>0</v>
      </c>
      <c r="O5" s="26" t="s">
        <v>1320</v>
      </c>
      <c r="P5" s="26" t="s">
        <v>726</v>
      </c>
      <c r="Q5" s="26" t="s">
        <v>644</v>
      </c>
      <c r="R5" s="26" t="s">
        <v>645</v>
      </c>
      <c r="S5" s="26" t="s">
        <v>645</v>
      </c>
      <c r="T5" s="26" t="s">
        <v>645</v>
      </c>
      <c r="U5" s="26" t="s">
        <v>645</v>
      </c>
      <c r="V5" s="26" t="s">
        <v>645</v>
      </c>
      <c r="W5" s="26" t="s">
        <v>645</v>
      </c>
      <c r="X5" s="26" t="s">
        <v>645</v>
      </c>
      <c r="Y5" s="26" t="s">
        <v>645</v>
      </c>
      <c r="Z5" s="26" t="s">
        <v>645</v>
      </c>
      <c r="AA5" s="26" t="s">
        <v>645</v>
      </c>
      <c r="AB5" s="26" t="s">
        <v>645</v>
      </c>
      <c r="AC5" s="26" t="s">
        <v>645</v>
      </c>
      <c r="AD5" s="35"/>
      <c r="AE5" s="36"/>
      <c r="AF5" s="11">
        <f t="shared" ref="AF5:AF68" si="2">D5</f>
        <v>2013</v>
      </c>
      <c r="AG5" s="11" t="str">
        <f t="shared" ref="AG5:AG68" si="3">A5</f>
        <v>540423201307001</v>
      </c>
    </row>
    <row r="6" ht="19.9" hidden="1" customHeight="1" spans="1:33">
      <c r="A6" s="25" t="str">
        <f>540423&amp;D6&amp;VLOOKUP(P6,{"青稞","01";"小麦","02";"饲料","03";"牦牛","04";"乳","05";"羊","06";"猪","07";"鸡","08";"蜂","09";"鱼虾","10";"藏药","11";"茶","12";"葡萄","13";"苹果","14";"猕猴桃","15";"设施农业","16";"乡村旅游","17";"商贸流通","18";"其他","19"},2,FALSE)&amp;TEXT(COUNTIF($P$5:P6,P6),"000")</f>
        <v>540423201316001</v>
      </c>
      <c r="B6" s="26" t="s">
        <v>48</v>
      </c>
      <c r="C6" s="27" t="s">
        <v>49</v>
      </c>
      <c r="D6" s="27">
        <v>2013</v>
      </c>
      <c r="E6" s="29" t="s">
        <v>64</v>
      </c>
      <c r="F6" s="29" t="s">
        <v>1321</v>
      </c>
      <c r="G6" s="29" t="s">
        <v>1321</v>
      </c>
      <c r="H6" s="37" t="s">
        <v>1322</v>
      </c>
      <c r="I6" s="31">
        <f t="shared" si="0"/>
        <v>27</v>
      </c>
      <c r="J6" s="31">
        <f>VLOOKUP(E6,附件2!$E$9:$I$410,5,0)/10000</f>
        <v>22</v>
      </c>
      <c r="K6" s="32">
        <f>VLOOKUP(E6,附件2!E:AF,28,0)/10000</f>
        <v>5</v>
      </c>
      <c r="L6" s="31">
        <f t="shared" si="1"/>
        <v>22</v>
      </c>
      <c r="M6" s="33">
        <f>VLOOKUP(E6,附件2!$E:$BE,30,0)/10000</f>
        <v>22</v>
      </c>
      <c r="N6" s="34">
        <f>VLOOKUP(E6,附件2!$E:$BE,53,0)/10000</f>
        <v>0</v>
      </c>
      <c r="O6" s="26" t="s">
        <v>1320</v>
      </c>
      <c r="P6" s="26" t="s">
        <v>672</v>
      </c>
      <c r="Q6" s="26" t="s">
        <v>644</v>
      </c>
      <c r="R6" s="26" t="s">
        <v>645</v>
      </c>
      <c r="S6" s="26" t="s">
        <v>645</v>
      </c>
      <c r="T6" s="26" t="s">
        <v>645</v>
      </c>
      <c r="U6" s="26" t="s">
        <v>645</v>
      </c>
      <c r="V6" s="26" t="s">
        <v>645</v>
      </c>
      <c r="W6" s="26" t="s">
        <v>645</v>
      </c>
      <c r="X6" s="26" t="s">
        <v>645</v>
      </c>
      <c r="Y6" s="26" t="s">
        <v>645</v>
      </c>
      <c r="Z6" s="26" t="s">
        <v>645</v>
      </c>
      <c r="AA6" s="26" t="s">
        <v>645</v>
      </c>
      <c r="AB6" s="26" t="s">
        <v>645</v>
      </c>
      <c r="AC6" s="26" t="s">
        <v>645</v>
      </c>
      <c r="AD6" s="35"/>
      <c r="AE6" s="36"/>
      <c r="AF6" s="11">
        <f t="shared" si="2"/>
        <v>2013</v>
      </c>
      <c r="AG6" s="11" t="str">
        <f t="shared" si="3"/>
        <v>540423201316001</v>
      </c>
    </row>
    <row r="7" ht="19.9" hidden="1" customHeight="1" spans="1:33">
      <c r="A7" s="25" t="str">
        <f>540423&amp;D7&amp;VLOOKUP(P7,{"青稞","01";"小麦","02";"饲料","03";"牦牛","04";"乳","05";"羊","06";"猪","07";"鸡","08";"蜂","09";"鱼虾","10";"藏药","11";"茶","12";"葡萄","13";"苹果","14";"猕猴桃","15";"设施农业","16";"乡村旅游","17";"商贸流通","18";"其他","19"},2,FALSE)&amp;TEXT(COUNTIF($P$5:P7,P7),"000")</f>
        <v>540423201316002</v>
      </c>
      <c r="B7" s="26" t="s">
        <v>48</v>
      </c>
      <c r="C7" s="27" t="s">
        <v>49</v>
      </c>
      <c r="D7" s="27">
        <v>2013</v>
      </c>
      <c r="E7" s="29" t="s">
        <v>57</v>
      </c>
      <c r="F7" s="29" t="s">
        <v>1323</v>
      </c>
      <c r="G7" s="29" t="s">
        <v>1323</v>
      </c>
      <c r="H7" s="30" t="s">
        <v>1324</v>
      </c>
      <c r="I7" s="31">
        <f t="shared" si="0"/>
        <v>48</v>
      </c>
      <c r="J7" s="31">
        <f>VLOOKUP(E7,附件2!$E$9:$I$410,5,0)/10000</f>
        <v>45</v>
      </c>
      <c r="K7" s="32">
        <f>VLOOKUP(E7,附件2!E:AF,28,0)/10000</f>
        <v>3</v>
      </c>
      <c r="L7" s="31">
        <f t="shared" si="1"/>
        <v>45</v>
      </c>
      <c r="M7" s="33">
        <f>VLOOKUP(E7,附件2!$E:$BE,30,0)/10000</f>
        <v>45</v>
      </c>
      <c r="N7" s="34">
        <f>VLOOKUP(E7,附件2!$E:$BE,53,0)/10000</f>
        <v>0</v>
      </c>
      <c r="O7" s="26" t="s">
        <v>1320</v>
      </c>
      <c r="P7" s="26" t="s">
        <v>672</v>
      </c>
      <c r="Q7" s="26" t="s">
        <v>644</v>
      </c>
      <c r="R7" s="26" t="s">
        <v>645</v>
      </c>
      <c r="S7" s="26" t="s">
        <v>645</v>
      </c>
      <c r="T7" s="26" t="s">
        <v>645</v>
      </c>
      <c r="U7" s="26" t="s">
        <v>645</v>
      </c>
      <c r="V7" s="26" t="s">
        <v>645</v>
      </c>
      <c r="W7" s="26" t="s">
        <v>645</v>
      </c>
      <c r="X7" s="26" t="s">
        <v>645</v>
      </c>
      <c r="Y7" s="26" t="s">
        <v>645</v>
      </c>
      <c r="Z7" s="26" t="s">
        <v>645</v>
      </c>
      <c r="AA7" s="26" t="s">
        <v>645</v>
      </c>
      <c r="AB7" s="26" t="s">
        <v>645</v>
      </c>
      <c r="AC7" s="26" t="s">
        <v>645</v>
      </c>
      <c r="AD7" s="35"/>
      <c r="AE7" s="36"/>
      <c r="AF7" s="11">
        <f t="shared" si="2"/>
        <v>2013</v>
      </c>
      <c r="AG7" s="11" t="str">
        <f t="shared" si="3"/>
        <v>540423201316002</v>
      </c>
    </row>
    <row r="8" ht="19.9" hidden="1" customHeight="1" spans="1:33">
      <c r="A8" s="25" t="str">
        <f>540423&amp;D8&amp;VLOOKUP(P8,{"青稞","01";"小麦","02";"饲料","03";"牦牛","04";"乳","05";"羊","06";"猪","07";"鸡","08";"蜂","09";"鱼虾","10";"藏药","11";"茶","12";"葡萄","13";"苹果","14";"猕猴桃","15";"设施农业","16";"乡村旅游","17";"商贸流通","18";"其他","19"},2,FALSE)&amp;TEXT(COUNTIF($P$5:P8,P8),"000")</f>
        <v>540423201319001</v>
      </c>
      <c r="B8" s="26" t="s">
        <v>48</v>
      </c>
      <c r="C8" s="27" t="s">
        <v>49</v>
      </c>
      <c r="D8" s="27">
        <v>2013</v>
      </c>
      <c r="E8" s="29" t="s">
        <v>54</v>
      </c>
      <c r="F8" s="29" t="s">
        <v>1325</v>
      </c>
      <c r="G8" s="29" t="s">
        <v>640</v>
      </c>
      <c r="H8" s="30" t="s">
        <v>641</v>
      </c>
      <c r="I8" s="31">
        <f t="shared" si="0"/>
        <v>60</v>
      </c>
      <c r="J8" s="31">
        <f>VLOOKUP(E8,附件2!$E$9:$I$410,5,0)/10000</f>
        <v>55</v>
      </c>
      <c r="K8" s="32">
        <f>VLOOKUP(E8,附件2!E:AF,28,0)/10000</f>
        <v>5</v>
      </c>
      <c r="L8" s="31">
        <f t="shared" si="1"/>
        <v>55</v>
      </c>
      <c r="M8" s="33">
        <f>VLOOKUP(E8,附件2!$E:$BE,30,0)/10000</f>
        <v>55</v>
      </c>
      <c r="N8" s="34">
        <f>VLOOKUP(E8,附件2!$E:$BE,53,0)/10000</f>
        <v>0</v>
      </c>
      <c r="O8" s="26" t="s">
        <v>642</v>
      </c>
      <c r="P8" s="26" t="s">
        <v>643</v>
      </c>
      <c r="Q8" s="26" t="s">
        <v>644</v>
      </c>
      <c r="R8" s="26" t="s">
        <v>644</v>
      </c>
      <c r="S8" s="26" t="s">
        <v>52</v>
      </c>
      <c r="T8" s="26" t="s">
        <v>645</v>
      </c>
      <c r="U8" s="26" t="s">
        <v>645</v>
      </c>
      <c r="V8" s="26" t="s">
        <v>645</v>
      </c>
      <c r="W8" s="26" t="s">
        <v>645</v>
      </c>
      <c r="X8" s="26" t="s">
        <v>645</v>
      </c>
      <c r="Y8" s="26" t="s">
        <v>645</v>
      </c>
      <c r="Z8" s="26" t="s">
        <v>645</v>
      </c>
      <c r="AA8" s="26" t="s">
        <v>645</v>
      </c>
      <c r="AB8" s="38">
        <v>0</v>
      </c>
      <c r="AC8" s="35" t="s">
        <v>646</v>
      </c>
      <c r="AD8" s="35"/>
      <c r="AE8" s="36"/>
      <c r="AF8" s="11">
        <f t="shared" si="2"/>
        <v>2013</v>
      </c>
      <c r="AG8" s="11" t="str">
        <f t="shared" si="3"/>
        <v>540423201319001</v>
      </c>
    </row>
    <row r="9" ht="19.9" hidden="1" customHeight="1" spans="1:33">
      <c r="A9" s="25" t="str">
        <f>540423&amp;D9&amp;VLOOKUP(P9,{"青稞","01";"小麦","02";"饲料","03";"牦牛","04";"乳","05";"羊","06";"猪","07";"鸡","08";"蜂","09";"鱼虾","10";"藏药","11";"茶","12";"葡萄","13";"苹果","14";"猕猴桃","15";"设施农业","16";"乡村旅游","17";"商贸流通","18";"其他","19"},2,FALSE)&amp;TEXT(COUNTIF($P$5:P9,P9),"000")</f>
        <v>540423201319002</v>
      </c>
      <c r="B9" s="26" t="s">
        <v>48</v>
      </c>
      <c r="C9" s="27" t="s">
        <v>49</v>
      </c>
      <c r="D9" s="27">
        <v>2013</v>
      </c>
      <c r="E9" s="29" t="s">
        <v>58</v>
      </c>
      <c r="F9" s="29" t="s">
        <v>1326</v>
      </c>
      <c r="G9" s="29" t="s">
        <v>648</v>
      </c>
      <c r="H9" s="30" t="s">
        <v>649</v>
      </c>
      <c r="I9" s="31">
        <f t="shared" si="0"/>
        <v>50</v>
      </c>
      <c r="J9" s="31">
        <f>VLOOKUP(E9,附件2!$E$9:$I$410,5,0)/10000</f>
        <v>45</v>
      </c>
      <c r="K9" s="32">
        <f>VLOOKUP(E9,附件2!E:AF,28,0)/10000</f>
        <v>5</v>
      </c>
      <c r="L9" s="31">
        <f t="shared" si="1"/>
        <v>45</v>
      </c>
      <c r="M9" s="33">
        <f>VLOOKUP(E9,附件2!$E:$BE,30,0)/10000</f>
        <v>45</v>
      </c>
      <c r="N9" s="34">
        <f>VLOOKUP(E9,附件2!$E:$BE,53,0)/10000</f>
        <v>0</v>
      </c>
      <c r="O9" s="26" t="s">
        <v>642</v>
      </c>
      <c r="P9" s="26" t="s">
        <v>643</v>
      </c>
      <c r="Q9" s="26" t="s">
        <v>644</v>
      </c>
      <c r="R9" s="26" t="s">
        <v>650</v>
      </c>
      <c r="S9" s="26" t="s">
        <v>52</v>
      </c>
      <c r="T9" s="26" t="s">
        <v>645</v>
      </c>
      <c r="U9" s="26" t="s">
        <v>645</v>
      </c>
      <c r="V9" s="26" t="s">
        <v>645</v>
      </c>
      <c r="W9" s="26" t="s">
        <v>645</v>
      </c>
      <c r="X9" s="26" t="s">
        <v>645</v>
      </c>
      <c r="Y9" s="26" t="s">
        <v>645</v>
      </c>
      <c r="Z9" s="26" t="s">
        <v>645</v>
      </c>
      <c r="AA9" s="26" t="s">
        <v>645</v>
      </c>
      <c r="AB9" s="38">
        <v>0</v>
      </c>
      <c r="AC9" s="35" t="s">
        <v>646</v>
      </c>
      <c r="AD9" s="35" t="s">
        <v>651</v>
      </c>
      <c r="AE9" s="36"/>
      <c r="AF9" s="11">
        <f t="shared" si="2"/>
        <v>2013</v>
      </c>
      <c r="AG9" s="11" t="str">
        <f t="shared" si="3"/>
        <v>540423201319002</v>
      </c>
    </row>
    <row r="10" ht="19.9" hidden="1" customHeight="1" spans="1:33">
      <c r="A10" s="25" t="str">
        <f>540423&amp;D10&amp;VLOOKUP(P10,{"青稞","01";"小麦","02";"饲料","03";"牦牛","04";"乳","05";"羊","06";"猪","07";"鸡","08";"蜂","09";"鱼虾","10";"藏药","11";"茶","12";"葡萄","13";"苹果","14";"猕猴桃","15";"设施农业","16";"乡村旅游","17";"商贸流通","18";"其他","19"},2,FALSE)&amp;TEXT(COUNTIF($P$5:P10,P10),"000")</f>
        <v>540423201317001</v>
      </c>
      <c r="B10" s="26" t="s">
        <v>48</v>
      </c>
      <c r="C10" s="27" t="s">
        <v>49</v>
      </c>
      <c r="D10" s="27">
        <v>2013</v>
      </c>
      <c r="E10" s="29" t="s">
        <v>61</v>
      </c>
      <c r="F10" s="39" t="s">
        <v>1327</v>
      </c>
      <c r="G10" s="39" t="s">
        <v>653</v>
      </c>
      <c r="H10" s="30" t="s">
        <v>654</v>
      </c>
      <c r="I10" s="31">
        <f t="shared" si="0"/>
        <v>45</v>
      </c>
      <c r="J10" s="31">
        <f>VLOOKUP(E10,附件2!$E$9:$I$410,5,0)/10000</f>
        <v>40</v>
      </c>
      <c r="K10" s="32">
        <f>VLOOKUP(E10,附件2!E:AF,28,0)/10000</f>
        <v>5</v>
      </c>
      <c r="L10" s="31">
        <f t="shared" si="1"/>
        <v>40</v>
      </c>
      <c r="M10" s="33">
        <f>VLOOKUP(E10,附件2!$E:$BE,30,0)/10000</f>
        <v>40</v>
      </c>
      <c r="N10" s="34">
        <f>VLOOKUP(E10,附件2!$E:$BE,53,0)/10000</f>
        <v>0</v>
      </c>
      <c r="O10" s="26" t="s">
        <v>642</v>
      </c>
      <c r="P10" s="26" t="s">
        <v>655</v>
      </c>
      <c r="Q10" s="26" t="s">
        <v>644</v>
      </c>
      <c r="R10" s="26" t="s">
        <v>644</v>
      </c>
      <c r="S10" s="26" t="s">
        <v>51</v>
      </c>
      <c r="T10" s="26" t="s">
        <v>656</v>
      </c>
      <c r="U10" s="35" t="s">
        <v>657</v>
      </c>
      <c r="V10" s="37" t="s">
        <v>658</v>
      </c>
      <c r="W10" s="26" t="s">
        <v>51</v>
      </c>
      <c r="X10" s="40">
        <v>2026.06</v>
      </c>
      <c r="Y10" s="35" t="s">
        <v>659</v>
      </c>
      <c r="Z10" s="35" t="s">
        <v>660</v>
      </c>
      <c r="AA10" s="35" t="s">
        <v>661</v>
      </c>
      <c r="AB10" s="38">
        <v>0</v>
      </c>
      <c r="AC10" s="35" t="s">
        <v>646</v>
      </c>
      <c r="AD10" s="35"/>
      <c r="AE10" s="36"/>
      <c r="AF10" s="11">
        <f t="shared" si="2"/>
        <v>2013</v>
      </c>
      <c r="AG10" s="11" t="str">
        <f t="shared" si="3"/>
        <v>540423201317001</v>
      </c>
    </row>
    <row r="11" ht="19.9" hidden="1" customHeight="1" spans="1:33">
      <c r="A11" s="25" t="str">
        <f>540423&amp;D11&amp;VLOOKUP(P11,{"青稞","01";"小麦","02";"饲料","03";"牦牛","04";"乳","05";"羊","06";"猪","07";"鸡","08";"蜂","09";"鱼虾","10";"藏药","11";"茶","12";"葡萄","13";"苹果","14";"猕猴桃","15";"设施农业","16";"乡村旅游","17";"商贸流通","18";"其他","19"},2,FALSE)&amp;TEXT(COUNTIF($P$5:P11,P11),"000")</f>
        <v>540423201319003</v>
      </c>
      <c r="B11" s="26" t="s">
        <v>48</v>
      </c>
      <c r="C11" s="27" t="s">
        <v>49</v>
      </c>
      <c r="D11" s="27">
        <v>2013</v>
      </c>
      <c r="E11" s="41" t="s">
        <v>63</v>
      </c>
      <c r="F11" s="29" t="s">
        <v>1328</v>
      </c>
      <c r="G11" s="29" t="s">
        <v>663</v>
      </c>
      <c r="H11" s="30" t="s">
        <v>664</v>
      </c>
      <c r="I11" s="31">
        <f t="shared" si="0"/>
        <v>49</v>
      </c>
      <c r="J11" s="31">
        <f>VLOOKUP(E11,附件2!$E$9:$I$410,5,0)/10000</f>
        <v>25</v>
      </c>
      <c r="K11" s="32">
        <f>VLOOKUP(E11,附件2!E:AF,28,0)/10000</f>
        <v>24</v>
      </c>
      <c r="L11" s="31">
        <f t="shared" si="1"/>
        <v>25</v>
      </c>
      <c r="M11" s="33">
        <f>VLOOKUP(E11,附件2!$E:$BE,30,0)/10000</f>
        <v>25</v>
      </c>
      <c r="N11" s="34">
        <f>VLOOKUP(E11,附件2!$E:$BE,53,0)/10000</f>
        <v>0</v>
      </c>
      <c r="O11" s="26" t="s">
        <v>642</v>
      </c>
      <c r="P11" s="26" t="s">
        <v>643</v>
      </c>
      <c r="Q11" s="26" t="s">
        <v>644</v>
      </c>
      <c r="R11" s="26" t="s">
        <v>644</v>
      </c>
      <c r="S11" s="26" t="s">
        <v>51</v>
      </c>
      <c r="T11" s="26" t="s">
        <v>656</v>
      </c>
      <c r="U11" s="35" t="s">
        <v>657</v>
      </c>
      <c r="V11" s="37" t="s">
        <v>665</v>
      </c>
      <c r="W11" s="26" t="s">
        <v>51</v>
      </c>
      <c r="X11" s="40">
        <v>2026.06</v>
      </c>
      <c r="Y11" s="35" t="s">
        <v>666</v>
      </c>
      <c r="Z11" s="35" t="s">
        <v>667</v>
      </c>
      <c r="AA11" s="35" t="s">
        <v>668</v>
      </c>
      <c r="AB11" s="38">
        <v>0</v>
      </c>
      <c r="AC11" s="35" t="s">
        <v>646</v>
      </c>
      <c r="AD11" s="35"/>
      <c r="AE11" s="36"/>
      <c r="AF11" s="11">
        <f t="shared" si="2"/>
        <v>2013</v>
      </c>
      <c r="AG11" s="11" t="str">
        <f t="shared" si="3"/>
        <v>540423201319003</v>
      </c>
    </row>
    <row r="12" ht="19.9" hidden="1" customHeight="1" spans="1:33">
      <c r="A12" s="25" t="str">
        <f>540423&amp;D12&amp;VLOOKUP(P12,{"青稞","01";"小麦","02";"饲料","03";"牦牛","04";"乳","05";"羊","06";"猪","07";"鸡","08";"蜂","09";"鱼虾","10";"藏药","11";"茶","12";"葡萄","13";"苹果","14";"猕猴桃","15";"设施农业","16";"乡村旅游","17";"商贸流通","18";"其他","19"},2,FALSE)&amp;TEXT(COUNTIF($P$5:P12,P12),"000")</f>
        <v>540423201316003</v>
      </c>
      <c r="B12" s="26" t="s">
        <v>48</v>
      </c>
      <c r="C12" s="27" t="s">
        <v>49</v>
      </c>
      <c r="D12" s="27">
        <v>2013</v>
      </c>
      <c r="E12" s="41" t="s">
        <v>67</v>
      </c>
      <c r="F12" s="29" t="s">
        <v>1329</v>
      </c>
      <c r="G12" s="29" t="s">
        <v>670</v>
      </c>
      <c r="H12" s="30" t="s">
        <v>671</v>
      </c>
      <c r="I12" s="31">
        <f t="shared" si="0"/>
        <v>17</v>
      </c>
      <c r="J12" s="31">
        <f>VLOOKUP(E12,附件2!$E$9:$I$410,5,0)/10000</f>
        <v>15</v>
      </c>
      <c r="K12" s="32">
        <f>VLOOKUP(E12,附件2!E:AF,28,0)/10000</f>
        <v>2</v>
      </c>
      <c r="L12" s="31">
        <f t="shared" si="1"/>
        <v>15</v>
      </c>
      <c r="M12" s="33">
        <f>VLOOKUP(E12,附件2!$E:$BE,30,0)/10000</f>
        <v>15</v>
      </c>
      <c r="N12" s="34">
        <f>VLOOKUP(E12,附件2!$E:$BE,53,0)/10000</f>
        <v>0</v>
      </c>
      <c r="O12" s="26" t="s">
        <v>642</v>
      </c>
      <c r="P12" s="26" t="s">
        <v>672</v>
      </c>
      <c r="Q12" s="26" t="s">
        <v>644</v>
      </c>
      <c r="R12" s="26" t="s">
        <v>650</v>
      </c>
      <c r="S12" s="26" t="s">
        <v>52</v>
      </c>
      <c r="T12" s="26" t="s">
        <v>645</v>
      </c>
      <c r="U12" s="26" t="s">
        <v>645</v>
      </c>
      <c r="V12" s="26" t="s">
        <v>645</v>
      </c>
      <c r="W12" s="26" t="s">
        <v>645</v>
      </c>
      <c r="X12" s="26" t="s">
        <v>645</v>
      </c>
      <c r="Y12" s="26" t="s">
        <v>645</v>
      </c>
      <c r="Z12" s="26" t="s">
        <v>645</v>
      </c>
      <c r="AA12" s="26" t="s">
        <v>645</v>
      </c>
      <c r="AB12" s="38">
        <v>0</v>
      </c>
      <c r="AC12" s="35" t="s">
        <v>646</v>
      </c>
      <c r="AD12" s="35"/>
      <c r="AE12" s="36"/>
      <c r="AF12" s="11">
        <f t="shared" si="2"/>
        <v>2013</v>
      </c>
      <c r="AG12" s="11" t="str">
        <f t="shared" si="3"/>
        <v>540423201316003</v>
      </c>
    </row>
    <row r="13" ht="19.9" hidden="1" customHeight="1" spans="1:33">
      <c r="A13" s="25" t="str">
        <f>540423&amp;D13&amp;VLOOKUP(P13,{"青稞","01";"小麦","02";"饲料","03";"牦牛","04";"乳","05";"羊","06";"猪","07";"鸡","08";"蜂","09";"鱼虾","10";"藏药","11";"茶","12";"葡萄","13";"苹果","14";"猕猴桃","15";"设施农业","16";"乡村旅游","17";"商贸流通","18";"其他","19"},2,FALSE)&amp;TEXT(COUNTIF($P$5:P13,P13),"000")</f>
        <v>540423201316004</v>
      </c>
      <c r="B13" s="26" t="s">
        <v>48</v>
      </c>
      <c r="C13" s="27" t="s">
        <v>49</v>
      </c>
      <c r="D13" s="27">
        <v>2013</v>
      </c>
      <c r="E13" s="41" t="s">
        <v>66</v>
      </c>
      <c r="F13" s="29" t="s">
        <v>1330</v>
      </c>
      <c r="G13" s="29" t="s">
        <v>674</v>
      </c>
      <c r="H13" s="30" t="s">
        <v>675</v>
      </c>
      <c r="I13" s="31">
        <f t="shared" si="0"/>
        <v>22</v>
      </c>
      <c r="J13" s="31">
        <f>VLOOKUP(E13,附件2!$E$9:$I$410,5,0)/10000</f>
        <v>20</v>
      </c>
      <c r="K13" s="32">
        <f>VLOOKUP(E13,附件2!E:AF,28,0)/10000</f>
        <v>2</v>
      </c>
      <c r="L13" s="31">
        <f t="shared" si="1"/>
        <v>22</v>
      </c>
      <c r="M13" s="33">
        <f>VLOOKUP(E13,附件2!$E:$BE,30,0)/10000</f>
        <v>20</v>
      </c>
      <c r="N13" s="34">
        <f>VLOOKUP(E13,附件2!$E:$BE,53,0)/10000</f>
        <v>2</v>
      </c>
      <c r="O13" s="26" t="s">
        <v>642</v>
      </c>
      <c r="P13" s="26" t="s">
        <v>672</v>
      </c>
      <c r="Q13" s="26" t="s">
        <v>644</v>
      </c>
      <c r="R13" s="26" t="s">
        <v>650</v>
      </c>
      <c r="S13" s="26" t="s">
        <v>52</v>
      </c>
      <c r="T13" s="26" t="s">
        <v>645</v>
      </c>
      <c r="U13" s="26" t="s">
        <v>645</v>
      </c>
      <c r="V13" s="26" t="s">
        <v>645</v>
      </c>
      <c r="W13" s="26" t="s">
        <v>645</v>
      </c>
      <c r="X13" s="26" t="s">
        <v>645</v>
      </c>
      <c r="Y13" s="26" t="s">
        <v>645</v>
      </c>
      <c r="Z13" s="26" t="s">
        <v>645</v>
      </c>
      <c r="AA13" s="26" t="s">
        <v>645</v>
      </c>
      <c r="AB13" s="38">
        <v>0</v>
      </c>
      <c r="AC13" s="35" t="s">
        <v>646</v>
      </c>
      <c r="AD13" s="35" t="s">
        <v>651</v>
      </c>
      <c r="AE13" s="36"/>
      <c r="AF13" s="11">
        <f t="shared" si="2"/>
        <v>2013</v>
      </c>
      <c r="AG13" s="11" t="str">
        <f t="shared" si="3"/>
        <v>540423201316004</v>
      </c>
    </row>
    <row r="14" ht="19.9" hidden="1" customHeight="1" spans="1:33">
      <c r="A14" s="25" t="str">
        <f>540423&amp;D14&amp;VLOOKUP(P14,{"青稞","01";"小麦","02";"饲料","03";"牦牛","04";"乳","05";"羊","06";"猪","07";"鸡","08";"蜂","09";"鱼虾","10";"藏药","11";"茶","12";"葡萄","13";"苹果","14";"猕猴桃","15";"设施农业","16";"乡村旅游","17";"商贸流通","18";"其他","19"},2,FALSE)&amp;TEXT(COUNTIF($P$5:P14,P14),"000")</f>
        <v>540423201319004</v>
      </c>
      <c r="B14" s="26" t="s">
        <v>48</v>
      </c>
      <c r="C14" s="27" t="s">
        <v>49</v>
      </c>
      <c r="D14" s="27">
        <v>2013</v>
      </c>
      <c r="E14" s="29" t="s">
        <v>56</v>
      </c>
      <c r="F14" s="29" t="s">
        <v>1331</v>
      </c>
      <c r="G14" s="29" t="s">
        <v>676</v>
      </c>
      <c r="H14" s="30" t="s">
        <v>677</v>
      </c>
      <c r="I14" s="31">
        <f t="shared" si="0"/>
        <v>55</v>
      </c>
      <c r="J14" s="31">
        <f>VLOOKUP(E14,附件2!$E$9:$I$410,5,0)/10000</f>
        <v>50</v>
      </c>
      <c r="K14" s="32">
        <f>VLOOKUP(E14,附件2!E:AF,28,0)/10000</f>
        <v>5</v>
      </c>
      <c r="L14" s="31">
        <f t="shared" si="1"/>
        <v>55</v>
      </c>
      <c r="M14" s="33">
        <f>VLOOKUP(E14,附件2!$E:$BE,30,0)/10000</f>
        <v>50</v>
      </c>
      <c r="N14" s="34">
        <f>VLOOKUP(E14,附件2!$E:$BE,53,0)/10000</f>
        <v>5</v>
      </c>
      <c r="O14" s="26" t="s">
        <v>642</v>
      </c>
      <c r="P14" s="26" t="s">
        <v>643</v>
      </c>
      <c r="Q14" s="26" t="s">
        <v>644</v>
      </c>
      <c r="R14" s="26" t="s">
        <v>650</v>
      </c>
      <c r="S14" s="26" t="s">
        <v>52</v>
      </c>
      <c r="T14" s="26" t="s">
        <v>645</v>
      </c>
      <c r="U14" s="26" t="s">
        <v>645</v>
      </c>
      <c r="V14" s="26" t="s">
        <v>645</v>
      </c>
      <c r="W14" s="26" t="s">
        <v>645</v>
      </c>
      <c r="X14" s="26" t="s">
        <v>645</v>
      </c>
      <c r="Y14" s="26" t="s">
        <v>645</v>
      </c>
      <c r="Z14" s="26" t="s">
        <v>645</v>
      </c>
      <c r="AA14" s="26" t="s">
        <v>645</v>
      </c>
      <c r="AB14" s="38">
        <v>0</v>
      </c>
      <c r="AC14" s="35" t="s">
        <v>646</v>
      </c>
      <c r="AD14" s="35" t="s">
        <v>651</v>
      </c>
      <c r="AE14" s="36"/>
      <c r="AF14" s="11">
        <f t="shared" si="2"/>
        <v>2013</v>
      </c>
      <c r="AG14" s="11" t="str">
        <f t="shared" si="3"/>
        <v>540423201319004</v>
      </c>
    </row>
    <row r="15" ht="19.9" hidden="1" customHeight="1" spans="1:33">
      <c r="A15" s="25" t="str">
        <f>540423&amp;D15&amp;VLOOKUP(P15,{"青稞","01";"小麦","02";"饲料","03";"牦牛","04";"乳","05";"羊","06";"猪","07";"鸡","08";"蜂","09";"鱼虾","10";"藏药","11";"茶","12";"葡萄","13";"苹果","14";"猕猴桃","15";"设施农业","16";"乡村旅游","17";"商贸流通","18";"其他","19"},2,FALSE)&amp;TEXT(COUNTIF($P$5:P15,P15),"000")</f>
        <v>540423201317002</v>
      </c>
      <c r="B15" s="26" t="s">
        <v>48</v>
      </c>
      <c r="C15" s="27" t="s">
        <v>49</v>
      </c>
      <c r="D15" s="27">
        <v>2013</v>
      </c>
      <c r="E15" s="41" t="s">
        <v>59</v>
      </c>
      <c r="F15" s="39" t="s">
        <v>1332</v>
      </c>
      <c r="G15" s="39" t="s">
        <v>678</v>
      </c>
      <c r="H15" s="30" t="s">
        <v>679</v>
      </c>
      <c r="I15" s="31">
        <f t="shared" si="0"/>
        <v>51</v>
      </c>
      <c r="J15" s="31">
        <f>VLOOKUP(E15,附件2!$E$9:$I$410,5,0)/10000</f>
        <v>45</v>
      </c>
      <c r="K15" s="32">
        <f>VLOOKUP(E15,附件2!E:AF,28,0)/10000</f>
        <v>6</v>
      </c>
      <c r="L15" s="31">
        <f t="shared" si="1"/>
        <v>45</v>
      </c>
      <c r="M15" s="33">
        <f>VLOOKUP(E15,附件2!$E:$BE,30,0)/10000</f>
        <v>45</v>
      </c>
      <c r="N15" s="34">
        <f>VLOOKUP(E15,附件2!$E:$BE,53,0)/10000</f>
        <v>0</v>
      </c>
      <c r="O15" s="26" t="s">
        <v>642</v>
      </c>
      <c r="P15" s="26" t="s">
        <v>655</v>
      </c>
      <c r="Q15" s="26" t="s">
        <v>644</v>
      </c>
      <c r="R15" s="26" t="s">
        <v>650</v>
      </c>
      <c r="S15" s="26" t="s">
        <v>52</v>
      </c>
      <c r="T15" s="26" t="s">
        <v>645</v>
      </c>
      <c r="U15" s="26" t="s">
        <v>645</v>
      </c>
      <c r="V15" s="26" t="s">
        <v>645</v>
      </c>
      <c r="W15" s="26" t="s">
        <v>645</v>
      </c>
      <c r="X15" s="26" t="s">
        <v>645</v>
      </c>
      <c r="Y15" s="26" t="s">
        <v>645</v>
      </c>
      <c r="Z15" s="26" t="s">
        <v>645</v>
      </c>
      <c r="AA15" s="26" t="s">
        <v>645</v>
      </c>
      <c r="AB15" s="38">
        <v>0</v>
      </c>
      <c r="AC15" s="35" t="s">
        <v>646</v>
      </c>
      <c r="AD15" s="35"/>
      <c r="AE15" s="36"/>
      <c r="AF15" s="11">
        <f t="shared" si="2"/>
        <v>2013</v>
      </c>
      <c r="AG15" s="11" t="str">
        <f t="shared" si="3"/>
        <v>540423201317002</v>
      </c>
    </row>
    <row r="16" ht="19.9" hidden="1" customHeight="1" spans="1:33">
      <c r="A16" s="25" t="str">
        <f>540423&amp;D16&amp;VLOOKUP(P16,{"青稞","01";"小麦","02";"饲料","03";"牦牛","04";"乳","05";"羊","06";"猪","07";"鸡","08";"蜂","09";"鱼虾","10";"藏药","11";"茶","12";"葡萄","13";"苹果","14";"猕猴桃","15";"设施农业","16";"乡村旅游","17";"商贸流通","18";"其他","19"},2,FALSE)&amp;TEXT(COUNTIF($P$5:P16,P16),"000")</f>
        <v>540423201317003</v>
      </c>
      <c r="B16" s="26" t="s">
        <v>48</v>
      </c>
      <c r="C16" s="27" t="s">
        <v>49</v>
      </c>
      <c r="D16" s="27">
        <v>2013</v>
      </c>
      <c r="E16" s="41" t="s">
        <v>60</v>
      </c>
      <c r="F16" s="39" t="s">
        <v>1333</v>
      </c>
      <c r="G16" s="39" t="s">
        <v>680</v>
      </c>
      <c r="H16" s="30" t="s">
        <v>681</v>
      </c>
      <c r="I16" s="31">
        <f t="shared" si="0"/>
        <v>51</v>
      </c>
      <c r="J16" s="31">
        <f>VLOOKUP(E16,附件2!$E$9:$I$410,5,0)/10000</f>
        <v>45</v>
      </c>
      <c r="K16" s="32">
        <f>VLOOKUP(E16,附件2!E:AF,28,0)/10000</f>
        <v>6</v>
      </c>
      <c r="L16" s="31">
        <f t="shared" si="1"/>
        <v>45</v>
      </c>
      <c r="M16" s="33">
        <f>VLOOKUP(E16,附件2!$E:$BE,30,0)/10000</f>
        <v>45</v>
      </c>
      <c r="N16" s="34">
        <f>VLOOKUP(E16,附件2!$E:$BE,53,0)/10000</f>
        <v>0</v>
      </c>
      <c r="O16" s="26" t="s">
        <v>642</v>
      </c>
      <c r="P16" s="26" t="s">
        <v>655</v>
      </c>
      <c r="Q16" s="26" t="s">
        <v>644</v>
      </c>
      <c r="R16" s="26" t="s">
        <v>650</v>
      </c>
      <c r="S16" s="26" t="s">
        <v>51</v>
      </c>
      <c r="T16" s="26" t="s">
        <v>656</v>
      </c>
      <c r="U16" s="35" t="s">
        <v>682</v>
      </c>
      <c r="V16" s="35" t="s">
        <v>683</v>
      </c>
      <c r="W16" s="26" t="s">
        <v>51</v>
      </c>
      <c r="X16" s="26">
        <v>2023.11</v>
      </c>
      <c r="Y16" s="26" t="s">
        <v>684</v>
      </c>
      <c r="Z16" s="26" t="s">
        <v>645</v>
      </c>
      <c r="AA16" s="26">
        <v>130000</v>
      </c>
      <c r="AB16" s="38">
        <v>0</v>
      </c>
      <c r="AC16" s="35" t="s">
        <v>646</v>
      </c>
      <c r="AD16" s="35"/>
      <c r="AE16" s="36"/>
      <c r="AF16" s="11">
        <f t="shared" si="2"/>
        <v>2013</v>
      </c>
      <c r="AG16" s="11" t="str">
        <f t="shared" si="3"/>
        <v>540423201317003</v>
      </c>
    </row>
    <row r="17" ht="19.9" hidden="1" customHeight="1" spans="1:33">
      <c r="A17" s="25" t="str">
        <f>540423&amp;D17&amp;VLOOKUP(P17,{"青稞","01";"小麦","02";"饲料","03";"牦牛","04";"乳","05";"羊","06";"猪","07";"鸡","08";"蜂","09";"鱼虾","10";"藏药","11";"茶","12";"葡萄","13";"苹果","14";"猕猴桃","15";"设施农业","16";"乡村旅游","17";"商贸流通","18";"其他","19"},2,FALSE)&amp;TEXT(COUNTIF($P$5:P17,P17),"000")</f>
        <v>540423201317004</v>
      </c>
      <c r="B17" s="26" t="s">
        <v>48</v>
      </c>
      <c r="C17" s="27" t="s">
        <v>49</v>
      </c>
      <c r="D17" s="27">
        <v>2013</v>
      </c>
      <c r="E17" s="41" t="s">
        <v>62</v>
      </c>
      <c r="F17" s="39" t="s">
        <v>1334</v>
      </c>
      <c r="G17" s="39" t="s">
        <v>685</v>
      </c>
      <c r="H17" s="30" t="s">
        <v>686</v>
      </c>
      <c r="I17" s="31">
        <f t="shared" si="0"/>
        <v>40</v>
      </c>
      <c r="J17" s="31">
        <f>VLOOKUP(E17,附件2!$E$9:$I$410,5,0)/10000</f>
        <v>35</v>
      </c>
      <c r="K17" s="32">
        <f>VLOOKUP(E17,附件2!E:AF,28,0)/10000</f>
        <v>5</v>
      </c>
      <c r="L17" s="31">
        <f t="shared" si="1"/>
        <v>35</v>
      </c>
      <c r="M17" s="33">
        <f>VLOOKUP(E17,附件2!$E:$BE,30,0)/10000</f>
        <v>35</v>
      </c>
      <c r="N17" s="34">
        <f>VLOOKUP(E17,附件2!$E:$BE,53,0)/10000</f>
        <v>0</v>
      </c>
      <c r="O17" s="26" t="s">
        <v>642</v>
      </c>
      <c r="P17" s="26" t="s">
        <v>655</v>
      </c>
      <c r="Q17" s="26" t="s">
        <v>644</v>
      </c>
      <c r="R17" s="42" t="s">
        <v>687</v>
      </c>
      <c r="S17" s="26"/>
      <c r="T17" s="26"/>
      <c r="U17" s="35"/>
      <c r="V17" s="35"/>
      <c r="W17" s="26"/>
      <c r="X17" s="26"/>
      <c r="Y17" s="26"/>
      <c r="Z17" s="26"/>
      <c r="AA17" s="35" t="s">
        <v>688</v>
      </c>
      <c r="AB17" s="38">
        <v>0</v>
      </c>
      <c r="AC17" s="35" t="s">
        <v>646</v>
      </c>
      <c r="AD17" s="35"/>
      <c r="AE17" s="36"/>
      <c r="AF17" s="11">
        <f t="shared" si="2"/>
        <v>2013</v>
      </c>
      <c r="AG17" s="11" t="str">
        <f t="shared" si="3"/>
        <v>540423201317004</v>
      </c>
    </row>
    <row r="18" ht="19.9" hidden="1" customHeight="1" spans="1:33">
      <c r="A18" s="25" t="str">
        <f>540423&amp;D18&amp;VLOOKUP(P18,{"青稞","01";"小麦","02";"饲料","03";"牦牛","04";"乳","05";"羊","06";"猪","07";"鸡","08";"蜂","09";"鱼虾","10";"藏药","11";"茶","12";"葡萄","13";"苹果","14";"猕猴桃","15";"设施农业","16";"乡村旅游","17";"商贸流通","18";"其他","19"},2,FALSE)&amp;TEXT(COUNTIF($P$5:P18,P18),"000")</f>
        <v>540423201307002</v>
      </c>
      <c r="B18" s="26" t="s">
        <v>48</v>
      </c>
      <c r="C18" s="27" t="s">
        <v>49</v>
      </c>
      <c r="D18" s="27">
        <v>2013</v>
      </c>
      <c r="E18" s="41" t="s">
        <v>69</v>
      </c>
      <c r="F18" s="29" t="s">
        <v>1323</v>
      </c>
      <c r="G18" s="29" t="s">
        <v>1323</v>
      </c>
      <c r="H18" s="30" t="s">
        <v>1335</v>
      </c>
      <c r="I18" s="31">
        <f t="shared" si="0"/>
        <v>50</v>
      </c>
      <c r="J18" s="31">
        <f>VLOOKUP(E18,附件2!$E$9:$I$410,5,0)/10000</f>
        <v>45</v>
      </c>
      <c r="K18" s="32">
        <f>VLOOKUP(E18,附件2!E:AF,28,0)/10000</f>
        <v>5</v>
      </c>
      <c r="L18" s="31">
        <f t="shared" si="1"/>
        <v>50</v>
      </c>
      <c r="M18" s="33">
        <f>VLOOKUP(E18,附件2!$E:$BE,30,0)/10000</f>
        <v>45</v>
      </c>
      <c r="N18" s="34">
        <f>VLOOKUP(E18,附件2!$E:$BE,53,0)/10000</f>
        <v>5</v>
      </c>
      <c r="O18" s="26" t="s">
        <v>1320</v>
      </c>
      <c r="P18" s="26" t="s">
        <v>726</v>
      </c>
      <c r="Q18" s="26" t="s">
        <v>644</v>
      </c>
      <c r="R18" s="26" t="s">
        <v>645</v>
      </c>
      <c r="S18" s="26" t="s">
        <v>645</v>
      </c>
      <c r="T18" s="26" t="s">
        <v>645</v>
      </c>
      <c r="U18" s="26" t="s">
        <v>645</v>
      </c>
      <c r="V18" s="26" t="s">
        <v>645</v>
      </c>
      <c r="W18" s="26" t="s">
        <v>645</v>
      </c>
      <c r="X18" s="26" t="s">
        <v>645</v>
      </c>
      <c r="Y18" s="26" t="s">
        <v>645</v>
      </c>
      <c r="Z18" s="26" t="s">
        <v>645</v>
      </c>
      <c r="AA18" s="26" t="s">
        <v>645</v>
      </c>
      <c r="AB18" s="26" t="s">
        <v>645</v>
      </c>
      <c r="AC18" s="26" t="s">
        <v>645</v>
      </c>
      <c r="AD18" s="35"/>
      <c r="AE18" s="36"/>
      <c r="AF18" s="11">
        <f t="shared" si="2"/>
        <v>2013</v>
      </c>
      <c r="AG18" s="11" t="str">
        <f t="shared" si="3"/>
        <v>540423201307002</v>
      </c>
    </row>
    <row r="19" ht="19.9" hidden="1" customHeight="1" spans="1:33">
      <c r="A19" s="25" t="str">
        <f>540423&amp;D19&amp;VLOOKUP(P19,{"青稞","01";"小麦","02";"饲料","03";"牦牛","04";"乳","05";"羊","06";"猪","07";"鸡","08";"蜂","09";"鱼虾","10";"藏药","11";"茶","12";"葡萄","13";"苹果","14";"猕猴桃","15";"设施农业","16";"乡村旅游","17";"商贸流通","18";"其他","19"},2,FALSE)&amp;TEXT(COUNTIF($P$5:P19,P19),"000")</f>
        <v>540423201316005</v>
      </c>
      <c r="B19" s="26" t="s">
        <v>48</v>
      </c>
      <c r="C19" s="27" t="s">
        <v>49</v>
      </c>
      <c r="D19" s="27">
        <v>2013</v>
      </c>
      <c r="E19" s="41" t="s">
        <v>70</v>
      </c>
      <c r="F19" s="29" t="s">
        <v>1336</v>
      </c>
      <c r="G19" s="29" t="s">
        <v>1336</v>
      </c>
      <c r="H19" s="30" t="s">
        <v>691</v>
      </c>
      <c r="I19" s="31">
        <f t="shared" si="0"/>
        <v>40</v>
      </c>
      <c r="J19" s="31">
        <f>VLOOKUP(E19,附件2!$E$9:$I$410,5,0)/10000</f>
        <v>35</v>
      </c>
      <c r="K19" s="32">
        <f>VLOOKUP(E19,附件2!E:AF,28,0)/10000</f>
        <v>5</v>
      </c>
      <c r="L19" s="31">
        <f t="shared" si="1"/>
        <v>40</v>
      </c>
      <c r="M19" s="33">
        <f>VLOOKUP(E19,附件2!$E:$BE,30,0)/10000</f>
        <v>35</v>
      </c>
      <c r="N19" s="34">
        <f>VLOOKUP(E19,附件2!$E:$BE,53,0)/10000</f>
        <v>5</v>
      </c>
      <c r="O19" s="26" t="s">
        <v>642</v>
      </c>
      <c r="P19" s="26" t="s">
        <v>672</v>
      </c>
      <c r="Q19" s="26" t="s">
        <v>644</v>
      </c>
      <c r="R19" s="26" t="s">
        <v>650</v>
      </c>
      <c r="S19" s="26" t="s">
        <v>645</v>
      </c>
      <c r="T19" s="26" t="s">
        <v>645</v>
      </c>
      <c r="U19" s="26" t="s">
        <v>645</v>
      </c>
      <c r="V19" s="26" t="s">
        <v>645</v>
      </c>
      <c r="W19" s="26" t="s">
        <v>645</v>
      </c>
      <c r="X19" s="26" t="s">
        <v>645</v>
      </c>
      <c r="Y19" s="26" t="s">
        <v>645</v>
      </c>
      <c r="Z19" s="26" t="s">
        <v>645</v>
      </c>
      <c r="AA19" s="26" t="s">
        <v>645</v>
      </c>
      <c r="AB19" s="26" t="s">
        <v>645</v>
      </c>
      <c r="AC19" s="26" t="s">
        <v>645</v>
      </c>
      <c r="AD19" s="35" t="s">
        <v>692</v>
      </c>
      <c r="AE19" s="36"/>
      <c r="AF19" s="11">
        <f t="shared" si="2"/>
        <v>2013</v>
      </c>
      <c r="AG19" s="11" t="str">
        <f t="shared" si="3"/>
        <v>540423201316005</v>
      </c>
    </row>
    <row r="20" ht="19.9" hidden="1" customHeight="1" spans="1:33">
      <c r="A20" s="25" t="str">
        <f>540423&amp;D20&amp;VLOOKUP(P20,{"青稞","01";"小麦","02";"饲料","03";"牦牛","04";"乳","05";"羊","06";"猪","07";"鸡","08";"蜂","09";"鱼虾","10";"藏药","11";"茶","12";"葡萄","13";"苹果","14";"猕猴桃","15";"设施农业","16";"乡村旅游","17";"商贸流通","18";"其他","19"},2,FALSE)&amp;TEXT(COUNTIF($P$5:P20,P20),"000")</f>
        <v>540423201317005</v>
      </c>
      <c r="B20" s="26" t="s">
        <v>48</v>
      </c>
      <c r="C20" s="27" t="s">
        <v>49</v>
      </c>
      <c r="D20" s="27">
        <v>2013</v>
      </c>
      <c r="E20" s="41" t="s">
        <v>71</v>
      </c>
      <c r="F20" s="39" t="s">
        <v>1337</v>
      </c>
      <c r="G20" s="39" t="s">
        <v>694</v>
      </c>
      <c r="H20" s="30" t="s">
        <v>695</v>
      </c>
      <c r="I20" s="31">
        <f t="shared" si="0"/>
        <v>55</v>
      </c>
      <c r="J20" s="31">
        <f>VLOOKUP(E20,附件2!$E$9:$I$410,5,0)/10000</f>
        <v>50</v>
      </c>
      <c r="K20" s="32">
        <f>VLOOKUP(E20,附件2!E:AF,28,0)/10000</f>
        <v>5</v>
      </c>
      <c r="L20" s="31">
        <f t="shared" si="1"/>
        <v>55</v>
      </c>
      <c r="M20" s="33">
        <f>VLOOKUP(E20,附件2!$E:$BE,30,0)/10000</f>
        <v>50</v>
      </c>
      <c r="N20" s="34">
        <f>VLOOKUP(E20,附件2!$E:$BE,53,0)/10000</f>
        <v>5</v>
      </c>
      <c r="O20" s="26" t="s">
        <v>642</v>
      </c>
      <c r="P20" s="26" t="s">
        <v>655</v>
      </c>
      <c r="Q20" s="26" t="s">
        <v>644</v>
      </c>
      <c r="R20" s="26" t="s">
        <v>644</v>
      </c>
      <c r="S20" s="26" t="s">
        <v>51</v>
      </c>
      <c r="T20" s="26" t="s">
        <v>656</v>
      </c>
      <c r="U20" s="35" t="s">
        <v>657</v>
      </c>
      <c r="V20" s="37" t="s">
        <v>696</v>
      </c>
      <c r="W20" s="26" t="s">
        <v>51</v>
      </c>
      <c r="X20" s="40">
        <v>2025.05</v>
      </c>
      <c r="Y20" s="35" t="s">
        <v>666</v>
      </c>
      <c r="Z20" s="35" t="s">
        <v>697</v>
      </c>
      <c r="AA20" s="35" t="s">
        <v>698</v>
      </c>
      <c r="AB20" s="38">
        <v>0</v>
      </c>
      <c r="AC20" s="35" t="s">
        <v>646</v>
      </c>
      <c r="AD20" s="35"/>
      <c r="AE20" s="36"/>
      <c r="AF20" s="11">
        <f t="shared" si="2"/>
        <v>2013</v>
      </c>
      <c r="AG20" s="11" t="str">
        <f t="shared" si="3"/>
        <v>540423201317005</v>
      </c>
    </row>
    <row r="21" ht="19.9" hidden="1" customHeight="1" spans="1:33">
      <c r="A21" s="25" t="str">
        <f>540423&amp;D21&amp;VLOOKUP(P21,{"青稞","01";"小麦","02";"饲料","03";"牦牛","04";"乳","05";"羊","06";"猪","07";"鸡","08";"蜂","09";"鱼虾","10";"藏药","11";"茶","12";"葡萄","13";"苹果","14";"猕猴桃","15";"设施农业","16";"乡村旅游","17";"商贸流通","18";"其他","19"},2,FALSE)&amp;TEXT(COUNTIF($P$5:P21,P21),"000")</f>
        <v>540423201307003</v>
      </c>
      <c r="B21" s="26" t="s">
        <v>48</v>
      </c>
      <c r="C21" s="27" t="s">
        <v>49</v>
      </c>
      <c r="D21" s="27">
        <v>2013</v>
      </c>
      <c r="E21" s="43" t="s">
        <v>53</v>
      </c>
      <c r="F21" s="43" t="s">
        <v>1338</v>
      </c>
      <c r="G21" s="43" t="s">
        <v>1338</v>
      </c>
      <c r="H21" s="30" t="s">
        <v>1339</v>
      </c>
      <c r="I21" s="31">
        <f t="shared" si="0"/>
        <v>83</v>
      </c>
      <c r="J21" s="31">
        <f>VLOOKUP(E21,附件2!$E$9:$I$410,5,0)/10000</f>
        <v>78</v>
      </c>
      <c r="K21" s="32">
        <f>VLOOKUP(E21,附件2!E:AF,28,0)/10000</f>
        <v>5</v>
      </c>
      <c r="L21" s="31">
        <f t="shared" si="1"/>
        <v>78</v>
      </c>
      <c r="M21" s="33">
        <f>VLOOKUP(E21,附件2!$E:$BE,30,0)/10000</f>
        <v>78</v>
      </c>
      <c r="N21" s="34">
        <f>VLOOKUP(E21,附件2!$E:$BE,53,0)/10000</f>
        <v>0</v>
      </c>
      <c r="O21" s="26" t="s">
        <v>1320</v>
      </c>
      <c r="P21" s="26" t="s">
        <v>726</v>
      </c>
      <c r="Q21" s="26" t="s">
        <v>644</v>
      </c>
      <c r="R21" s="26" t="s">
        <v>645</v>
      </c>
      <c r="S21" s="26" t="s">
        <v>645</v>
      </c>
      <c r="T21" s="26" t="s">
        <v>645</v>
      </c>
      <c r="U21" s="26" t="s">
        <v>645</v>
      </c>
      <c r="V21" s="26" t="s">
        <v>645</v>
      </c>
      <c r="W21" s="26" t="s">
        <v>645</v>
      </c>
      <c r="X21" s="26" t="s">
        <v>645</v>
      </c>
      <c r="Y21" s="26" t="s">
        <v>645</v>
      </c>
      <c r="Z21" s="26" t="s">
        <v>645</v>
      </c>
      <c r="AA21" s="26" t="s">
        <v>645</v>
      </c>
      <c r="AB21" s="26" t="s">
        <v>645</v>
      </c>
      <c r="AC21" s="26" t="s">
        <v>645</v>
      </c>
      <c r="AD21" s="35"/>
      <c r="AE21" s="36"/>
      <c r="AF21" s="11">
        <f t="shared" si="2"/>
        <v>2013</v>
      </c>
      <c r="AG21" s="11" t="str">
        <f t="shared" si="3"/>
        <v>540423201307003</v>
      </c>
    </row>
    <row r="22" ht="19.9" hidden="1" customHeight="1" spans="1:33">
      <c r="A22" s="25" t="str">
        <f>540423&amp;D22&amp;VLOOKUP(P22,{"青稞","01";"小麦","02";"饲料","03";"牦牛","04";"乳","05";"羊","06";"猪","07";"鸡","08";"蜂","09";"鱼虾","10";"藏药","11";"茶","12";"葡萄","13";"苹果","14";"猕猴桃","15";"设施农业","16";"乡村旅游","17";"商贸流通","18";"其他","19"},2,FALSE)&amp;TEXT(COUNTIF($P$5:P22,P22),"000")</f>
        <v>540423201416006</v>
      </c>
      <c r="B22" s="26" t="s">
        <v>48</v>
      </c>
      <c r="C22" s="27" t="s">
        <v>49</v>
      </c>
      <c r="D22" s="27">
        <v>2014</v>
      </c>
      <c r="E22" s="43" t="s">
        <v>83</v>
      </c>
      <c r="F22" s="43" t="s">
        <v>1340</v>
      </c>
      <c r="G22" s="43" t="s">
        <v>1341</v>
      </c>
      <c r="H22" s="30" t="s">
        <v>1342</v>
      </c>
      <c r="I22" s="31">
        <f t="shared" si="0"/>
        <v>46</v>
      </c>
      <c r="J22" s="31">
        <f>VLOOKUP(E22,附件2!$E$9:$I$410,5,0)/10000</f>
        <v>41</v>
      </c>
      <c r="K22" s="32">
        <f>VLOOKUP(E22,附件2!E:AF,28,0)/10000</f>
        <v>5</v>
      </c>
      <c r="L22" s="31">
        <f t="shared" si="1"/>
        <v>46</v>
      </c>
      <c r="M22" s="33">
        <f>VLOOKUP(E22,附件2!$E:$BE,30,0)/10000</f>
        <v>41</v>
      </c>
      <c r="N22" s="34">
        <f>VLOOKUP(E22,附件2!$E:$BE,53,0)/10000</f>
        <v>5</v>
      </c>
      <c r="O22" s="26" t="s">
        <v>1320</v>
      </c>
      <c r="P22" s="26" t="s">
        <v>672</v>
      </c>
      <c r="Q22" s="26" t="s">
        <v>644</v>
      </c>
      <c r="R22" s="26" t="s">
        <v>645</v>
      </c>
      <c r="S22" s="26" t="s">
        <v>645</v>
      </c>
      <c r="T22" s="26" t="s">
        <v>645</v>
      </c>
      <c r="U22" s="26" t="s">
        <v>645</v>
      </c>
      <c r="V22" s="26" t="s">
        <v>645</v>
      </c>
      <c r="W22" s="26" t="s">
        <v>645</v>
      </c>
      <c r="X22" s="26" t="s">
        <v>645</v>
      </c>
      <c r="Y22" s="26" t="s">
        <v>645</v>
      </c>
      <c r="Z22" s="26" t="s">
        <v>645</v>
      </c>
      <c r="AA22" s="26" t="s">
        <v>645</v>
      </c>
      <c r="AB22" s="26" t="s">
        <v>645</v>
      </c>
      <c r="AC22" s="26" t="s">
        <v>645</v>
      </c>
      <c r="AD22" s="35"/>
      <c r="AE22" s="36"/>
      <c r="AF22" s="11">
        <f t="shared" si="2"/>
        <v>2014</v>
      </c>
      <c r="AG22" s="11" t="str">
        <f t="shared" si="3"/>
        <v>540423201416006</v>
      </c>
    </row>
    <row r="23" ht="19.9" hidden="1" customHeight="1" spans="1:33">
      <c r="A23" s="25" t="str">
        <f>540423&amp;D23&amp;VLOOKUP(P23,{"青稞","01";"小麦","02";"饲料","03";"牦牛","04";"乳","05";"羊","06";"猪","07";"鸡","08";"蜂","09";"鱼虾","10";"藏药","11";"茶","12";"葡萄","13";"苹果","14";"猕猴桃","15";"设施农业","16";"乡村旅游","17";"商贸流通","18";"其他","19"},2,FALSE)&amp;TEXT(COUNTIF($P$5:P23,P23),"000")</f>
        <v>540423201417006</v>
      </c>
      <c r="B23" s="26" t="s">
        <v>48</v>
      </c>
      <c r="C23" s="27" t="s">
        <v>49</v>
      </c>
      <c r="D23" s="27">
        <v>2014</v>
      </c>
      <c r="E23" s="43" t="s">
        <v>84</v>
      </c>
      <c r="F23" s="44" t="s">
        <v>1343</v>
      </c>
      <c r="G23" s="44" t="s">
        <v>699</v>
      </c>
      <c r="H23" s="30" t="s">
        <v>700</v>
      </c>
      <c r="I23" s="31">
        <f t="shared" si="0"/>
        <v>50</v>
      </c>
      <c r="J23" s="31">
        <f>VLOOKUP(E23,附件2!$E$9:$I$410,5,0)/10000</f>
        <v>45</v>
      </c>
      <c r="K23" s="32">
        <f>VLOOKUP(E23,附件2!E:AF,28,0)/10000</f>
        <v>5</v>
      </c>
      <c r="L23" s="31">
        <f t="shared" si="1"/>
        <v>45</v>
      </c>
      <c r="M23" s="33">
        <f>VLOOKUP(E23,附件2!$E:$BE,30,0)/10000</f>
        <v>45</v>
      </c>
      <c r="N23" s="34">
        <f>VLOOKUP(E23,附件2!$E:$BE,53,0)/10000</f>
        <v>0</v>
      </c>
      <c r="O23" s="26" t="s">
        <v>642</v>
      </c>
      <c r="P23" s="26" t="s">
        <v>655</v>
      </c>
      <c r="Q23" s="26" t="s">
        <v>644</v>
      </c>
      <c r="R23" s="26" t="s">
        <v>650</v>
      </c>
      <c r="S23" s="26" t="s">
        <v>52</v>
      </c>
      <c r="T23" s="26" t="s">
        <v>645</v>
      </c>
      <c r="U23" s="26" t="s">
        <v>645</v>
      </c>
      <c r="V23" s="26" t="s">
        <v>645</v>
      </c>
      <c r="W23" s="26" t="s">
        <v>645</v>
      </c>
      <c r="X23" s="26" t="s">
        <v>645</v>
      </c>
      <c r="Y23" s="26" t="s">
        <v>645</v>
      </c>
      <c r="Z23" s="26" t="s">
        <v>645</v>
      </c>
      <c r="AA23" s="26" t="s">
        <v>645</v>
      </c>
      <c r="AB23" s="38">
        <v>0</v>
      </c>
      <c r="AC23" s="35" t="s">
        <v>646</v>
      </c>
      <c r="AD23" s="35"/>
      <c r="AE23" s="36"/>
      <c r="AF23" s="11">
        <f t="shared" si="2"/>
        <v>2014</v>
      </c>
      <c r="AG23" s="11" t="str">
        <f t="shared" si="3"/>
        <v>540423201417006</v>
      </c>
    </row>
    <row r="24" ht="19.9" customHeight="1" spans="1:33">
      <c r="A24" s="25" t="str">
        <f>540423&amp;D24&amp;VLOOKUP(P24,{"青稞","01";"小麦","02";"饲料","03";"牦牛","04";"乳","05";"羊","06";"猪","07";"鸡","08";"蜂","09";"鱼虾","10";"藏药","11";"茶","12";"葡萄","13";"苹果","14";"猕猴桃","15";"设施农业","16";"乡村旅游","17";"商贸流通","18";"其他","19"},2,FALSE)&amp;TEXT(COUNTIF($P$5:P24,P24),"000")</f>
        <v>540423201417007</v>
      </c>
      <c r="B24" s="26" t="s">
        <v>48</v>
      </c>
      <c r="C24" s="27" t="s">
        <v>49</v>
      </c>
      <c r="D24" s="27">
        <v>2014</v>
      </c>
      <c r="E24" s="43" t="s">
        <v>85</v>
      </c>
      <c r="F24" s="44" t="s">
        <v>1344</v>
      </c>
      <c r="G24" s="44" t="s">
        <v>702</v>
      </c>
      <c r="H24" s="30" t="s">
        <v>703</v>
      </c>
      <c r="I24" s="31">
        <f t="shared" si="0"/>
        <v>50</v>
      </c>
      <c r="J24" s="31">
        <f>VLOOKUP(E24,附件2!$E$9:$I$410,5,0)/10000</f>
        <v>45</v>
      </c>
      <c r="K24" s="32">
        <f>VLOOKUP(E24,附件2!E:AF,28,0)/10000</f>
        <v>5</v>
      </c>
      <c r="L24" s="31">
        <f t="shared" si="1"/>
        <v>50</v>
      </c>
      <c r="M24" s="33">
        <f>VLOOKUP(E24,附件2!$E:$BE,30,0)/10000</f>
        <v>45</v>
      </c>
      <c r="N24" s="34">
        <f>VLOOKUP(E24,附件2!$E:$BE,53,0)/10000</f>
        <v>5</v>
      </c>
      <c r="O24" s="26" t="s">
        <v>642</v>
      </c>
      <c r="P24" s="26" t="s">
        <v>655</v>
      </c>
      <c r="Q24" s="26" t="s">
        <v>644</v>
      </c>
      <c r="R24" s="26" t="s">
        <v>704</v>
      </c>
      <c r="S24" s="26" t="s">
        <v>52</v>
      </c>
      <c r="T24" s="26" t="s">
        <v>645</v>
      </c>
      <c r="U24" s="35" t="s">
        <v>645</v>
      </c>
      <c r="V24" s="35" t="s">
        <v>645</v>
      </c>
      <c r="W24" s="26" t="s">
        <v>645</v>
      </c>
      <c r="X24" s="26" t="s">
        <v>645</v>
      </c>
      <c r="Y24" s="26" t="s">
        <v>645</v>
      </c>
      <c r="Z24" s="26" t="s">
        <v>645</v>
      </c>
      <c r="AA24" s="26" t="s">
        <v>645</v>
      </c>
      <c r="AB24" s="38">
        <v>0</v>
      </c>
      <c r="AC24" s="35" t="s">
        <v>646</v>
      </c>
      <c r="AD24" s="35" t="s">
        <v>705</v>
      </c>
      <c r="AE24" s="36"/>
      <c r="AF24" s="11">
        <f t="shared" si="2"/>
        <v>2014</v>
      </c>
      <c r="AG24" s="11" t="str">
        <f t="shared" si="3"/>
        <v>540423201417007</v>
      </c>
    </row>
    <row r="25" ht="19.9" hidden="1" customHeight="1" spans="1:33">
      <c r="A25" s="25" t="str">
        <f>540423&amp;D25&amp;VLOOKUP(P25,{"青稞","01";"小麦","02";"饲料","03";"牦牛","04";"乳","05";"羊","06";"猪","07";"鸡","08";"蜂","09";"鱼虾","10";"藏药","11";"茶","12";"葡萄","13";"苹果","14";"猕猴桃","15";"设施农业","16";"乡村旅游","17";"商贸流通","18";"其他","19"},2,FALSE)&amp;TEXT(COUNTIF($P$5:P25,P25),"000")</f>
        <v>540423201407004</v>
      </c>
      <c r="B25" s="26" t="s">
        <v>48</v>
      </c>
      <c r="C25" s="27" t="s">
        <v>49</v>
      </c>
      <c r="D25" s="27">
        <v>2014</v>
      </c>
      <c r="E25" s="43" t="s">
        <v>77</v>
      </c>
      <c r="F25" s="43" t="s">
        <v>1345</v>
      </c>
      <c r="G25" s="43" t="s">
        <v>1345</v>
      </c>
      <c r="H25" s="30" t="s">
        <v>1346</v>
      </c>
      <c r="I25" s="31">
        <f t="shared" si="0"/>
        <v>170</v>
      </c>
      <c r="J25" s="31">
        <f>VLOOKUP(E25,附件2!$E$9:$I$410,5,0)/10000</f>
        <v>150</v>
      </c>
      <c r="K25" s="32">
        <f>VLOOKUP(E25,附件2!E:AF,28,0)/10000</f>
        <v>20</v>
      </c>
      <c r="L25" s="31">
        <f t="shared" si="1"/>
        <v>170</v>
      </c>
      <c r="M25" s="33">
        <f>VLOOKUP(E25,附件2!$E:$BE,30,0)/10000</f>
        <v>150</v>
      </c>
      <c r="N25" s="34">
        <f>VLOOKUP(E25,附件2!$E:$BE,53,0)/10000</f>
        <v>20</v>
      </c>
      <c r="O25" s="26" t="s">
        <v>1320</v>
      </c>
      <c r="P25" s="26" t="s">
        <v>726</v>
      </c>
      <c r="Q25" s="26" t="s">
        <v>644</v>
      </c>
      <c r="R25" s="26" t="s">
        <v>645</v>
      </c>
      <c r="S25" s="26" t="s">
        <v>645</v>
      </c>
      <c r="T25" s="26" t="s">
        <v>645</v>
      </c>
      <c r="U25" s="26" t="s">
        <v>645</v>
      </c>
      <c r="V25" s="26" t="s">
        <v>645</v>
      </c>
      <c r="W25" s="26" t="s">
        <v>645</v>
      </c>
      <c r="X25" s="26" t="s">
        <v>645</v>
      </c>
      <c r="Y25" s="26" t="s">
        <v>645</v>
      </c>
      <c r="Z25" s="26" t="s">
        <v>645</v>
      </c>
      <c r="AA25" s="26" t="s">
        <v>645</v>
      </c>
      <c r="AB25" s="26" t="s">
        <v>645</v>
      </c>
      <c r="AC25" s="26" t="s">
        <v>645</v>
      </c>
      <c r="AD25" s="35"/>
      <c r="AE25" s="36"/>
      <c r="AF25" s="11">
        <f t="shared" si="2"/>
        <v>2014</v>
      </c>
      <c r="AG25" s="11" t="str">
        <f t="shared" si="3"/>
        <v>540423201407004</v>
      </c>
    </row>
    <row r="26" ht="19.9" hidden="1" customHeight="1" spans="1:33">
      <c r="A26" s="25" t="str">
        <f>540423&amp;D26&amp;VLOOKUP(P26,{"青稞","01";"小麦","02";"饲料","03";"牦牛","04";"乳","05";"羊","06";"猪","07";"鸡","08";"蜂","09";"鱼虾","10";"藏药","11";"茶","12";"葡萄","13";"苹果","14";"猕猴桃","15";"设施农业","16";"乡村旅游","17";"商贸流通","18";"其他","19"},2,FALSE)&amp;TEXT(COUNTIF($P$5:P26,P26),"000")</f>
        <v>540423201417008</v>
      </c>
      <c r="B26" s="26" t="s">
        <v>48</v>
      </c>
      <c r="C26" s="27" t="s">
        <v>49</v>
      </c>
      <c r="D26" s="27">
        <v>2014</v>
      </c>
      <c r="E26" s="43" t="s">
        <v>82</v>
      </c>
      <c r="F26" s="44" t="s">
        <v>1323</v>
      </c>
      <c r="G26" s="44" t="s">
        <v>706</v>
      </c>
      <c r="H26" s="30" t="s">
        <v>707</v>
      </c>
      <c r="I26" s="31">
        <f t="shared" si="0"/>
        <v>50</v>
      </c>
      <c r="J26" s="31">
        <f>VLOOKUP(E26,附件2!$E$9:$I$410,5,0)/10000</f>
        <v>45</v>
      </c>
      <c r="K26" s="32">
        <f>VLOOKUP(E26,附件2!E:AF,28,0)/10000</f>
        <v>5</v>
      </c>
      <c r="L26" s="31">
        <f t="shared" si="1"/>
        <v>49.99975</v>
      </c>
      <c r="M26" s="33">
        <f>VLOOKUP(E26,附件2!$E:$BE,30,0)/10000</f>
        <v>45</v>
      </c>
      <c r="N26" s="34">
        <f>VLOOKUP(E26,附件2!$E:$BE,53,0)/10000</f>
        <v>4.99975</v>
      </c>
      <c r="O26" s="26" t="s">
        <v>642</v>
      </c>
      <c r="P26" s="26" t="s">
        <v>655</v>
      </c>
      <c r="Q26" s="26" t="s">
        <v>644</v>
      </c>
      <c r="R26" s="26" t="s">
        <v>650</v>
      </c>
      <c r="S26" s="26" t="s">
        <v>51</v>
      </c>
      <c r="T26" s="26" t="s">
        <v>656</v>
      </c>
      <c r="U26" s="35" t="s">
        <v>657</v>
      </c>
      <c r="V26" s="37" t="s">
        <v>708</v>
      </c>
      <c r="W26" s="26" t="s">
        <v>51</v>
      </c>
      <c r="X26" s="40">
        <v>2025.08</v>
      </c>
      <c r="Y26" s="35" t="s">
        <v>709</v>
      </c>
      <c r="Z26" s="35" t="s">
        <v>710</v>
      </c>
      <c r="AA26" s="35" t="s">
        <v>711</v>
      </c>
      <c r="AB26" s="38">
        <v>0</v>
      </c>
      <c r="AC26" s="35" t="s">
        <v>646</v>
      </c>
      <c r="AD26" s="35" t="s">
        <v>692</v>
      </c>
      <c r="AE26" s="36"/>
      <c r="AF26" s="11">
        <f t="shared" si="2"/>
        <v>2014</v>
      </c>
      <c r="AG26" s="11" t="str">
        <f t="shared" si="3"/>
        <v>540423201417008</v>
      </c>
    </row>
    <row r="27" ht="19.9" hidden="1" customHeight="1" spans="1:33">
      <c r="A27" s="25" t="str">
        <f>540423&amp;D27&amp;VLOOKUP(P27,{"青稞","01";"小麦","02";"饲料","03";"牦牛","04";"乳","05";"羊","06";"猪","07";"鸡","08";"蜂","09";"鱼虾","10";"藏药","11";"茶","12";"葡萄","13";"苹果","14";"猕猴桃","15";"设施农业","16";"乡村旅游","17";"商贸流通","18";"其他","19"},2,FALSE)&amp;TEXT(COUNTIF($P$5:P27,P27),"000")</f>
        <v>540423201413001</v>
      </c>
      <c r="B27" s="26" t="s">
        <v>48</v>
      </c>
      <c r="C27" s="27" t="s">
        <v>49</v>
      </c>
      <c r="D27" s="27">
        <v>2014</v>
      </c>
      <c r="E27" s="45" t="s">
        <v>93</v>
      </c>
      <c r="F27" s="43" t="s">
        <v>1347</v>
      </c>
      <c r="G27" s="43" t="s">
        <v>712</v>
      </c>
      <c r="H27" s="30" t="s">
        <v>713</v>
      </c>
      <c r="I27" s="31">
        <f t="shared" si="0"/>
        <v>27</v>
      </c>
      <c r="J27" s="31">
        <f>VLOOKUP(E27,附件2!$E$9:$I$410,5,0)/10000</f>
        <v>23</v>
      </c>
      <c r="K27" s="32">
        <f>VLOOKUP(E27,附件2!E:AF,28,0)/10000</f>
        <v>4</v>
      </c>
      <c r="L27" s="31">
        <f t="shared" si="1"/>
        <v>27</v>
      </c>
      <c r="M27" s="33">
        <f>VLOOKUP(E27,附件2!$E:$BE,30,0)/10000</f>
        <v>23</v>
      </c>
      <c r="N27" s="34">
        <f>VLOOKUP(E27,附件2!$E:$BE,53,0)/10000</f>
        <v>4</v>
      </c>
      <c r="O27" s="26" t="s">
        <v>642</v>
      </c>
      <c r="P27" s="26" t="s">
        <v>714</v>
      </c>
      <c r="Q27" s="26" t="s">
        <v>650</v>
      </c>
      <c r="R27" s="26" t="s">
        <v>650</v>
      </c>
      <c r="S27" s="26" t="s">
        <v>52</v>
      </c>
      <c r="T27" s="26" t="s">
        <v>645</v>
      </c>
      <c r="U27" s="26" t="s">
        <v>645</v>
      </c>
      <c r="V27" s="26" t="s">
        <v>645</v>
      </c>
      <c r="W27" s="26" t="s">
        <v>645</v>
      </c>
      <c r="X27" s="26" t="s">
        <v>645</v>
      </c>
      <c r="Y27" s="26" t="s">
        <v>645</v>
      </c>
      <c r="Z27" s="26" t="s">
        <v>645</v>
      </c>
      <c r="AA27" s="26" t="s">
        <v>645</v>
      </c>
      <c r="AB27" s="38">
        <v>0</v>
      </c>
      <c r="AC27" s="35" t="s">
        <v>646</v>
      </c>
      <c r="AD27" s="35" t="s">
        <v>651</v>
      </c>
      <c r="AE27" s="36"/>
      <c r="AF27" s="11">
        <f t="shared" si="2"/>
        <v>2014</v>
      </c>
      <c r="AG27" s="11" t="str">
        <f t="shared" si="3"/>
        <v>540423201413001</v>
      </c>
    </row>
    <row r="28" ht="19.9" hidden="1" customHeight="1" spans="1:33">
      <c r="A28" s="25" t="str">
        <f>540423&amp;D28&amp;VLOOKUP(P28,{"青稞","01";"小麦","02";"饲料","03";"牦牛","04";"乳","05";"羊","06";"猪","07";"鸡","08";"蜂","09";"鱼虾","10";"藏药","11";"茶","12";"葡萄","13";"苹果","14";"猕猴桃","15";"设施农业","16";"乡村旅游","17";"商贸流通","18";"其他","19"},2,FALSE)&amp;TEXT(COUNTIF($P$5:P28,P28),"000")</f>
        <v>540423201406001</v>
      </c>
      <c r="B28" s="26" t="s">
        <v>48</v>
      </c>
      <c r="C28" s="27" t="s">
        <v>49</v>
      </c>
      <c r="D28" s="27">
        <v>2014</v>
      </c>
      <c r="E28" s="46" t="s">
        <v>97</v>
      </c>
      <c r="F28" s="29" t="s">
        <v>1348</v>
      </c>
      <c r="G28" s="29" t="s">
        <v>715</v>
      </c>
      <c r="H28" s="30" t="s">
        <v>716</v>
      </c>
      <c r="I28" s="31">
        <f t="shared" si="0"/>
        <v>40</v>
      </c>
      <c r="J28" s="31">
        <f>VLOOKUP(E28,附件2!$E$9:$I$410,5,0)/10000</f>
        <v>38</v>
      </c>
      <c r="K28" s="32">
        <f>VLOOKUP(E28,附件2!E:AF,28,0)/10000</f>
        <v>2</v>
      </c>
      <c r="L28" s="31">
        <f t="shared" si="1"/>
        <v>40</v>
      </c>
      <c r="M28" s="33">
        <f>VLOOKUP(E28,附件2!$E:$BE,30,0)/10000</f>
        <v>38</v>
      </c>
      <c r="N28" s="34">
        <f>VLOOKUP(E28,附件2!$E:$BE,53,0)/10000</f>
        <v>2</v>
      </c>
      <c r="O28" s="26" t="s">
        <v>642</v>
      </c>
      <c r="P28" s="26" t="s">
        <v>717</v>
      </c>
      <c r="Q28" s="26" t="s">
        <v>650</v>
      </c>
      <c r="R28" s="26" t="s">
        <v>650</v>
      </c>
      <c r="S28" s="26" t="s">
        <v>51</v>
      </c>
      <c r="T28" s="26" t="s">
        <v>656</v>
      </c>
      <c r="U28" s="35" t="s">
        <v>682</v>
      </c>
      <c r="V28" s="35" t="s">
        <v>718</v>
      </c>
      <c r="W28" s="26" t="s">
        <v>51</v>
      </c>
      <c r="X28" s="26">
        <v>2025.04</v>
      </c>
      <c r="Y28" s="26" t="s">
        <v>719</v>
      </c>
      <c r="Z28" s="26" t="s">
        <v>720</v>
      </c>
      <c r="AA28" s="26"/>
      <c r="AB28" s="38">
        <v>0</v>
      </c>
      <c r="AC28" s="35" t="s">
        <v>646</v>
      </c>
      <c r="AD28" s="35"/>
      <c r="AE28" s="36"/>
      <c r="AF28" s="11">
        <f t="shared" si="2"/>
        <v>2014</v>
      </c>
      <c r="AG28" s="11" t="str">
        <f t="shared" si="3"/>
        <v>540423201406001</v>
      </c>
    </row>
    <row r="29" ht="19.9" hidden="1" customHeight="1" spans="1:33">
      <c r="A29" s="25" t="str">
        <f>540423&amp;D29&amp;VLOOKUP(P29,{"青稞","01";"小麦","02";"饲料","03";"牦牛","04";"乳","05";"羊","06";"猪","07";"鸡","08";"蜂","09";"鱼虾","10";"藏药","11";"茶","12";"葡萄","13";"苹果","14";"猕猴桃","15";"设施农业","16";"乡村旅游","17";"商贸流通","18";"其他","19"},2,FALSE)&amp;TEXT(COUNTIF($P$5:P29,P29),"000")</f>
        <v>540423201414001</v>
      </c>
      <c r="B29" s="26" t="s">
        <v>48</v>
      </c>
      <c r="C29" s="27" t="s">
        <v>49</v>
      </c>
      <c r="D29" s="27">
        <v>2014</v>
      </c>
      <c r="E29" s="29" t="s">
        <v>96</v>
      </c>
      <c r="F29" s="29" t="s">
        <v>1348</v>
      </c>
      <c r="G29" s="29" t="s">
        <v>1348</v>
      </c>
      <c r="H29" s="30" t="s">
        <v>1349</v>
      </c>
      <c r="I29" s="31">
        <f t="shared" si="0"/>
        <v>51</v>
      </c>
      <c r="J29" s="31">
        <f>VLOOKUP(E29,附件2!$E$9:$I$410,5,0)/10000</f>
        <v>44</v>
      </c>
      <c r="K29" s="32">
        <f>VLOOKUP(E29,附件2!E:AF,28,0)/10000</f>
        <v>7</v>
      </c>
      <c r="L29" s="31">
        <f t="shared" si="1"/>
        <v>44</v>
      </c>
      <c r="M29" s="33">
        <f>VLOOKUP(E29,附件2!$E:$BE,30,0)/10000</f>
        <v>44</v>
      </c>
      <c r="N29" s="34">
        <f>VLOOKUP(E29,附件2!$E:$BE,53,0)/10000</f>
        <v>0</v>
      </c>
      <c r="O29" s="26" t="s">
        <v>1320</v>
      </c>
      <c r="P29" s="26" t="s">
        <v>1350</v>
      </c>
      <c r="Q29" s="26" t="s">
        <v>644</v>
      </c>
      <c r="R29" s="26" t="s">
        <v>645</v>
      </c>
      <c r="S29" s="26" t="s">
        <v>645</v>
      </c>
      <c r="T29" s="26" t="s">
        <v>645</v>
      </c>
      <c r="U29" s="26" t="s">
        <v>645</v>
      </c>
      <c r="V29" s="26" t="s">
        <v>645</v>
      </c>
      <c r="W29" s="26" t="s">
        <v>645</v>
      </c>
      <c r="X29" s="26" t="s">
        <v>645</v>
      </c>
      <c r="Y29" s="26" t="s">
        <v>645</v>
      </c>
      <c r="Z29" s="26" t="s">
        <v>645</v>
      </c>
      <c r="AA29" s="26" t="s">
        <v>645</v>
      </c>
      <c r="AB29" s="26" t="s">
        <v>645</v>
      </c>
      <c r="AC29" s="26" t="s">
        <v>645</v>
      </c>
      <c r="AD29" s="35"/>
      <c r="AE29" s="36"/>
      <c r="AF29" s="11">
        <f t="shared" si="2"/>
        <v>2014</v>
      </c>
      <c r="AG29" s="11" t="str">
        <f t="shared" si="3"/>
        <v>540423201414001</v>
      </c>
    </row>
    <row r="30" ht="19.9" hidden="1" customHeight="1" spans="1:33">
      <c r="A30" s="25" t="str">
        <f>540423&amp;D30&amp;VLOOKUP(P30,{"青稞","01";"小麦","02";"饲料","03";"牦牛","04";"乳","05";"羊","06";"猪","07";"鸡","08";"蜂","09";"鱼虾","10";"藏药","11";"茶","12";"葡萄","13";"苹果","14";"猕猴桃","15";"设施农业","16";"乡村旅游","17";"商贸流通","18";"其他","19"},2,FALSE)&amp;TEXT(COUNTIF($P$5:P30,P30),"000")</f>
        <v>540423201417009</v>
      </c>
      <c r="B30" s="26" t="s">
        <v>48</v>
      </c>
      <c r="C30" s="27" t="s">
        <v>49</v>
      </c>
      <c r="D30" s="27">
        <v>2014</v>
      </c>
      <c r="E30" s="29" t="s">
        <v>86</v>
      </c>
      <c r="F30" s="39" t="s">
        <v>1351</v>
      </c>
      <c r="G30" s="39" t="s">
        <v>1351</v>
      </c>
      <c r="H30" s="30" t="s">
        <v>1352</v>
      </c>
      <c r="I30" s="31">
        <f t="shared" si="0"/>
        <v>46</v>
      </c>
      <c r="J30" s="31">
        <f>VLOOKUP(E30,附件2!$E$9:$I$410,5,0)/10000</f>
        <v>45</v>
      </c>
      <c r="K30" s="32">
        <f>VLOOKUP(E30,附件2!E:AF,28,0)/10000</f>
        <v>1</v>
      </c>
      <c r="L30" s="31">
        <f t="shared" si="1"/>
        <v>45</v>
      </c>
      <c r="M30" s="33">
        <f>VLOOKUP(E30,附件2!$E:$BE,30,0)/10000</f>
        <v>45</v>
      </c>
      <c r="N30" s="34">
        <f>VLOOKUP(E30,附件2!$E:$BE,53,0)/10000</f>
        <v>0</v>
      </c>
      <c r="O30" s="26" t="s">
        <v>1320</v>
      </c>
      <c r="P30" s="26" t="s">
        <v>655</v>
      </c>
      <c r="Q30" s="26" t="s">
        <v>644</v>
      </c>
      <c r="R30" s="26" t="s">
        <v>645</v>
      </c>
      <c r="S30" s="26" t="s">
        <v>645</v>
      </c>
      <c r="T30" s="26" t="s">
        <v>645</v>
      </c>
      <c r="U30" s="26" t="s">
        <v>645</v>
      </c>
      <c r="V30" s="26" t="s">
        <v>645</v>
      </c>
      <c r="W30" s="26" t="s">
        <v>645</v>
      </c>
      <c r="X30" s="26" t="s">
        <v>645</v>
      </c>
      <c r="Y30" s="26" t="s">
        <v>645</v>
      </c>
      <c r="Z30" s="26" t="s">
        <v>645</v>
      </c>
      <c r="AA30" s="26" t="s">
        <v>645</v>
      </c>
      <c r="AB30" s="26" t="s">
        <v>645</v>
      </c>
      <c r="AC30" s="26" t="s">
        <v>645</v>
      </c>
      <c r="AD30" s="35"/>
      <c r="AE30" s="36"/>
      <c r="AF30" s="11">
        <f t="shared" si="2"/>
        <v>2014</v>
      </c>
      <c r="AG30" s="11" t="str">
        <f t="shared" si="3"/>
        <v>540423201417009</v>
      </c>
    </row>
    <row r="31" ht="19.9" hidden="1" customHeight="1" spans="1:33">
      <c r="A31" s="25" t="str">
        <f>540423&amp;D31&amp;VLOOKUP(P31,{"青稞","01";"小麦","02";"饲料","03";"牦牛","04";"乳","05";"羊","06";"猪","07";"鸡","08";"蜂","09";"鱼虾","10";"藏药","11";"茶","12";"葡萄","13";"苹果","14";"猕猴桃","15";"设施农业","16";"乡村旅游","17";"商贸流通","18";"其他","19"},2,FALSE)&amp;TEXT(COUNTIF($P$5:P31,P31),"000")</f>
        <v>540423201417010</v>
      </c>
      <c r="B31" s="26" t="s">
        <v>48</v>
      </c>
      <c r="C31" s="27" t="s">
        <v>49</v>
      </c>
      <c r="D31" s="27">
        <v>2014</v>
      </c>
      <c r="E31" s="29" t="s">
        <v>81</v>
      </c>
      <c r="F31" s="39" t="s">
        <v>1353</v>
      </c>
      <c r="G31" s="39" t="s">
        <v>721</v>
      </c>
      <c r="H31" s="30" t="s">
        <v>703</v>
      </c>
      <c r="I31" s="31">
        <f t="shared" si="0"/>
        <v>50</v>
      </c>
      <c r="J31" s="31">
        <f>VLOOKUP(E31,附件2!$E$9:$I$410,5,0)/10000</f>
        <v>45</v>
      </c>
      <c r="K31" s="32">
        <f>VLOOKUP(E31,附件2!E:AF,28,0)/10000</f>
        <v>5</v>
      </c>
      <c r="L31" s="31">
        <f t="shared" si="1"/>
        <v>50</v>
      </c>
      <c r="M31" s="33">
        <f>VLOOKUP(E31,附件2!$E:$BE,30,0)/10000</f>
        <v>45</v>
      </c>
      <c r="N31" s="34">
        <f>VLOOKUP(E31,附件2!$E:$BE,53,0)/10000</f>
        <v>5</v>
      </c>
      <c r="O31" s="26" t="s">
        <v>642</v>
      </c>
      <c r="P31" s="26" t="s">
        <v>655</v>
      </c>
      <c r="Q31" s="26" t="s">
        <v>644</v>
      </c>
      <c r="R31" s="26" t="s">
        <v>687</v>
      </c>
      <c r="S31" s="26" t="s">
        <v>51</v>
      </c>
      <c r="T31" s="26" t="s">
        <v>656</v>
      </c>
      <c r="U31" s="35" t="s">
        <v>682</v>
      </c>
      <c r="V31" s="37" t="s">
        <v>722</v>
      </c>
      <c r="W31" s="26" t="s">
        <v>51</v>
      </c>
      <c r="X31" s="40">
        <v>2021.11</v>
      </c>
      <c r="Y31" s="35" t="s">
        <v>719</v>
      </c>
      <c r="Z31" s="35" t="s">
        <v>723</v>
      </c>
      <c r="AA31" s="35" t="s">
        <v>724</v>
      </c>
      <c r="AB31" s="38">
        <v>0</v>
      </c>
      <c r="AC31" s="35" t="s">
        <v>646</v>
      </c>
      <c r="AD31" s="35"/>
      <c r="AE31" s="36"/>
      <c r="AF31" s="11">
        <f t="shared" si="2"/>
        <v>2014</v>
      </c>
      <c r="AG31" s="11" t="str">
        <f t="shared" si="3"/>
        <v>540423201417010</v>
      </c>
    </row>
    <row r="32" ht="19.9" hidden="1" customHeight="1" spans="1:33">
      <c r="A32" s="25" t="str">
        <f>540423&amp;D32&amp;VLOOKUP(P32,{"青稞","01";"小麦","02";"饲料","03";"牦牛","04";"乳","05";"羊","06";"猪","07";"鸡","08";"蜂","09";"鱼虾","10";"藏药","11";"茶","12";"葡萄","13";"苹果","14";"猕猴桃","15";"设施农业","16";"乡村旅游","17";"商贸流通","18";"其他","19"},2,FALSE)&amp;TEXT(COUNTIF($P$5:P32,P32),"000")</f>
        <v>540423201407005</v>
      </c>
      <c r="B32" s="26" t="s">
        <v>48</v>
      </c>
      <c r="C32" s="27" t="s">
        <v>49</v>
      </c>
      <c r="D32" s="27">
        <v>2014</v>
      </c>
      <c r="E32" s="47" t="s">
        <v>89</v>
      </c>
      <c r="F32" s="47" t="s">
        <v>1354</v>
      </c>
      <c r="G32" s="47" t="s">
        <v>1354</v>
      </c>
      <c r="H32" s="30" t="s">
        <v>1355</v>
      </c>
      <c r="I32" s="31">
        <f t="shared" si="0"/>
        <v>43</v>
      </c>
      <c r="J32" s="31">
        <f>VLOOKUP(E32,附件2!$E$9:$I$410,5,0)/10000</f>
        <v>41</v>
      </c>
      <c r="K32" s="32">
        <f>VLOOKUP(E32,附件2!E:AF,28,0)/10000</f>
        <v>2</v>
      </c>
      <c r="L32" s="31">
        <f t="shared" si="1"/>
        <v>43</v>
      </c>
      <c r="M32" s="33">
        <f>VLOOKUP(E32,附件2!$E:$BE,30,0)/10000</f>
        <v>41</v>
      </c>
      <c r="N32" s="34">
        <f>VLOOKUP(E32,附件2!$E:$BE,53,0)/10000</f>
        <v>2</v>
      </c>
      <c r="O32" s="26" t="s">
        <v>1320</v>
      </c>
      <c r="P32" s="26" t="s">
        <v>726</v>
      </c>
      <c r="Q32" s="26" t="s">
        <v>644</v>
      </c>
      <c r="R32" s="26" t="s">
        <v>645</v>
      </c>
      <c r="S32" s="26" t="s">
        <v>645</v>
      </c>
      <c r="T32" s="26" t="s">
        <v>645</v>
      </c>
      <c r="U32" s="26" t="s">
        <v>645</v>
      </c>
      <c r="V32" s="26" t="s">
        <v>645</v>
      </c>
      <c r="W32" s="26" t="s">
        <v>645</v>
      </c>
      <c r="X32" s="26" t="s">
        <v>645</v>
      </c>
      <c r="Y32" s="26" t="s">
        <v>645</v>
      </c>
      <c r="Z32" s="26" t="s">
        <v>645</v>
      </c>
      <c r="AA32" s="26" t="s">
        <v>645</v>
      </c>
      <c r="AB32" s="26" t="s">
        <v>645</v>
      </c>
      <c r="AC32" s="26" t="s">
        <v>645</v>
      </c>
      <c r="AD32" s="35"/>
      <c r="AE32" s="36"/>
      <c r="AF32" s="11">
        <f t="shared" si="2"/>
        <v>2014</v>
      </c>
      <c r="AG32" s="11" t="str">
        <f t="shared" si="3"/>
        <v>540423201407005</v>
      </c>
    </row>
    <row r="33" ht="19.9" hidden="1" customHeight="1" spans="1:33">
      <c r="A33" s="25" t="str">
        <f>540423&amp;D33&amp;VLOOKUP(P33,{"青稞","01";"小麦","02";"饲料","03";"牦牛","04";"乳","05";"羊","06";"猪","07";"鸡","08";"蜂","09";"鱼虾","10";"藏药","11";"茶","12";"葡萄","13";"苹果","14";"猕猴桃","15";"设施农业","16";"乡村旅游","17";"商贸流通","18";"其他","19"},2,FALSE)&amp;TEXT(COUNTIF($P$5:P33,P33),"000")</f>
        <v>540423201407006</v>
      </c>
      <c r="B33" s="26" t="s">
        <v>48</v>
      </c>
      <c r="C33" s="27" t="s">
        <v>49</v>
      </c>
      <c r="D33" s="27">
        <v>2014</v>
      </c>
      <c r="E33" s="47" t="s">
        <v>91</v>
      </c>
      <c r="F33" s="47" t="s">
        <v>1356</v>
      </c>
      <c r="G33" s="47" t="s">
        <v>1356</v>
      </c>
      <c r="H33" s="30" t="s">
        <v>1357</v>
      </c>
      <c r="I33" s="31">
        <f t="shared" si="0"/>
        <v>32</v>
      </c>
      <c r="J33" s="31">
        <f>VLOOKUP(E33,附件2!$E$9:$I$410,5,0)/10000</f>
        <v>30</v>
      </c>
      <c r="K33" s="32">
        <f>VLOOKUP(E33,附件2!E:AF,28,0)/10000</f>
        <v>2</v>
      </c>
      <c r="L33" s="31">
        <f t="shared" si="1"/>
        <v>30</v>
      </c>
      <c r="M33" s="33">
        <f>VLOOKUP(E33,附件2!$E:$BE,30,0)/10000</f>
        <v>30</v>
      </c>
      <c r="N33" s="34">
        <f>VLOOKUP(E33,附件2!$E:$BE,53,0)/10000</f>
        <v>0</v>
      </c>
      <c r="O33" s="26" t="s">
        <v>1320</v>
      </c>
      <c r="P33" s="26" t="s">
        <v>726</v>
      </c>
      <c r="Q33" s="26" t="s">
        <v>644</v>
      </c>
      <c r="R33" s="26" t="s">
        <v>645</v>
      </c>
      <c r="S33" s="26" t="s">
        <v>645</v>
      </c>
      <c r="T33" s="26" t="s">
        <v>645</v>
      </c>
      <c r="U33" s="26" t="s">
        <v>645</v>
      </c>
      <c r="V33" s="26" t="s">
        <v>645</v>
      </c>
      <c r="W33" s="26" t="s">
        <v>645</v>
      </c>
      <c r="X33" s="26" t="s">
        <v>645</v>
      </c>
      <c r="Y33" s="26" t="s">
        <v>645</v>
      </c>
      <c r="Z33" s="26" t="s">
        <v>645</v>
      </c>
      <c r="AA33" s="26" t="s">
        <v>645</v>
      </c>
      <c r="AB33" s="26" t="s">
        <v>645</v>
      </c>
      <c r="AC33" s="26" t="s">
        <v>645</v>
      </c>
      <c r="AD33" s="35"/>
      <c r="AE33" s="36"/>
      <c r="AF33" s="11">
        <f t="shared" si="2"/>
        <v>2014</v>
      </c>
      <c r="AG33" s="11" t="str">
        <f t="shared" si="3"/>
        <v>540423201407006</v>
      </c>
    </row>
    <row r="34" ht="19.9" hidden="1" customHeight="1" spans="1:33">
      <c r="A34" s="25" t="str">
        <f>540423&amp;D34&amp;VLOOKUP(P34,{"青稞","01";"小麦","02";"饲料","03";"牦牛","04";"乳","05";"羊","06";"猪","07";"鸡","08";"蜂","09";"鱼虾","10";"藏药","11";"茶","12";"葡萄","13";"苹果","14";"猕猴桃","15";"设施农业","16";"乡村旅游","17";"商贸流通","18";"其他","19"},2,FALSE)&amp;TEXT(COUNTIF($P$5:P34,P34),"000")</f>
        <v>540423201416007</v>
      </c>
      <c r="B34" s="26" t="s">
        <v>48</v>
      </c>
      <c r="C34" s="27" t="s">
        <v>49</v>
      </c>
      <c r="D34" s="27">
        <v>2014</v>
      </c>
      <c r="E34" s="43" t="s">
        <v>78</v>
      </c>
      <c r="F34" s="43" t="s">
        <v>1358</v>
      </c>
      <c r="G34" s="43" t="s">
        <v>1358</v>
      </c>
      <c r="H34" s="30" t="s">
        <v>1359</v>
      </c>
      <c r="I34" s="31">
        <f t="shared" si="0"/>
        <v>150</v>
      </c>
      <c r="J34" s="31">
        <f>VLOOKUP(E34,附件2!$E$9:$I$410,5,0)/10000</f>
        <v>140</v>
      </c>
      <c r="K34" s="32">
        <f>VLOOKUP(E34,附件2!E:AF,28,0)/10000</f>
        <v>10</v>
      </c>
      <c r="L34" s="31">
        <f t="shared" si="1"/>
        <v>146.9</v>
      </c>
      <c r="M34" s="33">
        <f>VLOOKUP(E34,附件2!$E:$BE,30,0)/10000</f>
        <v>140</v>
      </c>
      <c r="N34" s="34">
        <f>VLOOKUP(E34,附件2!$E:$BE,53,0)/10000</f>
        <v>6.9</v>
      </c>
      <c r="O34" s="26" t="s">
        <v>1320</v>
      </c>
      <c r="P34" s="26" t="s">
        <v>672</v>
      </c>
      <c r="Q34" s="26" t="s">
        <v>644</v>
      </c>
      <c r="R34" s="26" t="s">
        <v>645</v>
      </c>
      <c r="S34" s="26" t="s">
        <v>645</v>
      </c>
      <c r="T34" s="26" t="s">
        <v>645</v>
      </c>
      <c r="U34" s="26" t="s">
        <v>645</v>
      </c>
      <c r="V34" s="26" t="s">
        <v>645</v>
      </c>
      <c r="W34" s="26" t="s">
        <v>645</v>
      </c>
      <c r="X34" s="26" t="s">
        <v>645</v>
      </c>
      <c r="Y34" s="26" t="s">
        <v>645</v>
      </c>
      <c r="Z34" s="26" t="s">
        <v>645</v>
      </c>
      <c r="AA34" s="26" t="s">
        <v>645</v>
      </c>
      <c r="AB34" s="26" t="s">
        <v>645</v>
      </c>
      <c r="AC34" s="26" t="s">
        <v>645</v>
      </c>
      <c r="AD34" s="35"/>
      <c r="AE34" s="36"/>
      <c r="AF34" s="11">
        <f t="shared" si="2"/>
        <v>2014</v>
      </c>
      <c r="AG34" s="11" t="str">
        <f t="shared" si="3"/>
        <v>540423201416007</v>
      </c>
    </row>
    <row r="35" ht="19.9" hidden="1" customHeight="1" spans="1:33">
      <c r="A35" s="25" t="str">
        <f>540423&amp;D35&amp;VLOOKUP(P35,{"青稞","01";"小麦","02";"饲料","03";"牦牛","04";"乳","05";"羊","06";"猪","07";"鸡","08";"蜂","09";"鱼虾","10";"藏药","11";"茶","12";"葡萄","13";"苹果","14";"猕猴桃","15";"设施农业","16";"乡村旅游","17";"商贸流通","18";"其他","19"},2,FALSE)&amp;TEXT(COUNTIF($P$5:P35,P35),"000")</f>
        <v>540423201407007</v>
      </c>
      <c r="B35" s="26" t="s">
        <v>48</v>
      </c>
      <c r="C35" s="27" t="s">
        <v>49</v>
      </c>
      <c r="D35" s="27">
        <v>2014</v>
      </c>
      <c r="E35" s="43" t="s">
        <v>90</v>
      </c>
      <c r="F35" s="43" t="s">
        <v>1347</v>
      </c>
      <c r="G35" s="43" t="s">
        <v>712</v>
      </c>
      <c r="H35" s="30" t="s">
        <v>725</v>
      </c>
      <c r="I35" s="31">
        <f t="shared" si="0"/>
        <v>43</v>
      </c>
      <c r="J35" s="31">
        <f>VLOOKUP(E35,附件2!$E$9:$I$410,5,0)/10000</f>
        <v>41</v>
      </c>
      <c r="K35" s="32">
        <f>VLOOKUP(E35,附件2!E:AF,28,0)/10000</f>
        <v>2</v>
      </c>
      <c r="L35" s="31">
        <f t="shared" si="1"/>
        <v>39.975</v>
      </c>
      <c r="M35" s="33">
        <f>VLOOKUP(E35,附件2!$E:$BE,30,0)/10000</f>
        <v>39.975</v>
      </c>
      <c r="N35" s="34">
        <f>VLOOKUP(E35,附件2!$E:$BE,53,0)/10000</f>
        <v>0</v>
      </c>
      <c r="O35" s="26" t="s">
        <v>642</v>
      </c>
      <c r="P35" s="26" t="s">
        <v>726</v>
      </c>
      <c r="Q35" s="26" t="s">
        <v>644</v>
      </c>
      <c r="R35" s="26" t="s">
        <v>650</v>
      </c>
      <c r="S35" s="26" t="s">
        <v>52</v>
      </c>
      <c r="T35" s="26" t="s">
        <v>645</v>
      </c>
      <c r="U35" s="26" t="s">
        <v>645</v>
      </c>
      <c r="V35" s="26" t="s">
        <v>645</v>
      </c>
      <c r="W35" s="26" t="s">
        <v>645</v>
      </c>
      <c r="X35" s="26" t="s">
        <v>645</v>
      </c>
      <c r="Y35" s="26" t="s">
        <v>645</v>
      </c>
      <c r="Z35" s="26" t="s">
        <v>645</v>
      </c>
      <c r="AA35" s="26" t="s">
        <v>645</v>
      </c>
      <c r="AB35" s="38">
        <v>0</v>
      </c>
      <c r="AC35" s="35" t="s">
        <v>646</v>
      </c>
      <c r="AD35" s="35" t="s">
        <v>651</v>
      </c>
      <c r="AE35" s="36"/>
      <c r="AF35" s="11">
        <f t="shared" si="2"/>
        <v>2014</v>
      </c>
      <c r="AG35" s="11" t="str">
        <f t="shared" si="3"/>
        <v>540423201407007</v>
      </c>
    </row>
    <row r="36" ht="19.9" hidden="1" customHeight="1" spans="1:33">
      <c r="A36" s="25" t="str">
        <f>540423&amp;D36&amp;VLOOKUP(P36,{"青稞","01";"小麦","02";"饲料","03";"牦牛","04";"乳","05";"羊","06";"猪","07";"鸡","08";"蜂","09";"鱼虾","10";"藏药","11";"茶","12";"葡萄","13";"苹果","14";"猕猴桃","15";"设施农业","16";"乡村旅游","17";"商贸流通","18";"其他","19"},2,FALSE)&amp;TEXT(COUNTIF($P$5:P36,P36),"000")</f>
        <v>540423201419005</v>
      </c>
      <c r="B36" s="26" t="s">
        <v>48</v>
      </c>
      <c r="C36" s="27" t="s">
        <v>49</v>
      </c>
      <c r="D36" s="27">
        <v>2014</v>
      </c>
      <c r="E36" s="29" t="s">
        <v>95</v>
      </c>
      <c r="F36" s="29" t="s">
        <v>1360</v>
      </c>
      <c r="G36" s="29" t="s">
        <v>1360</v>
      </c>
      <c r="H36" s="30" t="s">
        <v>1361</v>
      </c>
      <c r="I36" s="31">
        <f t="shared" si="0"/>
        <v>45</v>
      </c>
      <c r="J36" s="31">
        <f>VLOOKUP(E36,附件2!$E$9:$I$410,5,0)/10000</f>
        <v>40</v>
      </c>
      <c r="K36" s="32">
        <f>VLOOKUP(E36,附件2!E:AF,28,0)/10000</f>
        <v>5</v>
      </c>
      <c r="L36" s="31">
        <f t="shared" si="1"/>
        <v>45</v>
      </c>
      <c r="M36" s="33">
        <f>VLOOKUP(E36,附件2!$E:$BE,30,0)/10000</f>
        <v>40</v>
      </c>
      <c r="N36" s="34">
        <f>VLOOKUP(E36,附件2!$E:$BE,53,0)/10000</f>
        <v>5</v>
      </c>
      <c r="O36" s="26" t="s">
        <v>1320</v>
      </c>
      <c r="P36" s="26" t="s">
        <v>643</v>
      </c>
      <c r="Q36" s="26" t="s">
        <v>644</v>
      </c>
      <c r="R36" s="26" t="s">
        <v>645</v>
      </c>
      <c r="S36" s="26" t="s">
        <v>645</v>
      </c>
      <c r="T36" s="26" t="s">
        <v>645</v>
      </c>
      <c r="U36" s="26" t="s">
        <v>645</v>
      </c>
      <c r="V36" s="26" t="s">
        <v>645</v>
      </c>
      <c r="W36" s="26" t="s">
        <v>645</v>
      </c>
      <c r="X36" s="26" t="s">
        <v>645</v>
      </c>
      <c r="Y36" s="26" t="s">
        <v>645</v>
      </c>
      <c r="Z36" s="26" t="s">
        <v>645</v>
      </c>
      <c r="AA36" s="26" t="s">
        <v>645</v>
      </c>
      <c r="AB36" s="26" t="s">
        <v>645</v>
      </c>
      <c r="AC36" s="26" t="s">
        <v>645</v>
      </c>
      <c r="AD36" s="35"/>
      <c r="AE36" s="36"/>
      <c r="AF36" s="11">
        <f t="shared" si="2"/>
        <v>2014</v>
      </c>
      <c r="AG36" s="11" t="str">
        <f t="shared" si="3"/>
        <v>540423201419005</v>
      </c>
    </row>
    <row r="37" ht="19.9" hidden="1" customHeight="1" spans="1:33">
      <c r="A37" s="25" t="str">
        <f>540423&amp;D37&amp;VLOOKUP(P37,{"青稞","01";"小麦","02";"饲料","03";"牦牛","04";"乳","05";"羊","06";"猪","07";"鸡","08";"蜂","09";"鱼虾","10";"藏药","11";"茶","12";"葡萄","13";"苹果","14";"猕猴桃","15";"设施农业","16";"乡村旅游","17";"商贸流通","18";"其他","19"},2,FALSE)&amp;TEXT(COUNTIF($P$5:P37,P37),"000")</f>
        <v>540423201419006</v>
      </c>
      <c r="B37" s="26" t="s">
        <v>48</v>
      </c>
      <c r="C37" s="27" t="s">
        <v>49</v>
      </c>
      <c r="D37" s="27">
        <v>2014</v>
      </c>
      <c r="E37" s="29" t="s">
        <v>92</v>
      </c>
      <c r="F37" s="29" t="s">
        <v>1362</v>
      </c>
      <c r="G37" s="29" t="s">
        <v>699</v>
      </c>
      <c r="H37" s="30" t="s">
        <v>727</v>
      </c>
      <c r="I37" s="31">
        <f t="shared" si="0"/>
        <v>27</v>
      </c>
      <c r="J37" s="31">
        <f>VLOOKUP(E37,附件2!$E$9:$I$410,5,0)/10000</f>
        <v>25</v>
      </c>
      <c r="K37" s="32">
        <f>VLOOKUP(E37,附件2!E:AF,28,0)/10000</f>
        <v>2</v>
      </c>
      <c r="L37" s="31">
        <f t="shared" si="1"/>
        <v>25</v>
      </c>
      <c r="M37" s="33">
        <f>VLOOKUP(E37,附件2!$E:$BE,30,0)/10000</f>
        <v>25</v>
      </c>
      <c r="N37" s="34">
        <f>VLOOKUP(E37,附件2!$E:$BE,53,0)/10000</f>
        <v>0</v>
      </c>
      <c r="O37" s="26" t="s">
        <v>642</v>
      </c>
      <c r="P37" s="26" t="s">
        <v>643</v>
      </c>
      <c r="Q37" s="26" t="s">
        <v>644</v>
      </c>
      <c r="R37" s="26" t="s">
        <v>650</v>
      </c>
      <c r="S37" s="26" t="s">
        <v>52</v>
      </c>
      <c r="T37" s="26" t="s">
        <v>645</v>
      </c>
      <c r="U37" s="26" t="s">
        <v>645</v>
      </c>
      <c r="V37" s="26" t="s">
        <v>645</v>
      </c>
      <c r="W37" s="26" t="s">
        <v>645</v>
      </c>
      <c r="X37" s="26" t="s">
        <v>645</v>
      </c>
      <c r="Y37" s="26" t="s">
        <v>645</v>
      </c>
      <c r="Z37" s="26" t="s">
        <v>645</v>
      </c>
      <c r="AA37" s="26" t="s">
        <v>645</v>
      </c>
      <c r="AB37" s="38">
        <v>0</v>
      </c>
      <c r="AC37" s="35" t="s">
        <v>646</v>
      </c>
      <c r="AD37" s="35"/>
      <c r="AE37" s="36"/>
      <c r="AF37" s="11">
        <f t="shared" si="2"/>
        <v>2014</v>
      </c>
      <c r="AG37" s="11" t="str">
        <f t="shared" si="3"/>
        <v>540423201419006</v>
      </c>
    </row>
    <row r="38" ht="19.9" hidden="1" customHeight="1" spans="1:33">
      <c r="A38" s="25" t="str">
        <f>540423&amp;D38&amp;VLOOKUP(P38,{"青稞","01";"小麦","02";"饲料","03";"牦牛","04";"乳","05";"羊","06";"猪","07";"鸡","08";"蜂","09";"鱼虾","10";"藏药","11";"茶","12";"葡萄","13";"苹果","14";"猕猴桃","15";"设施农业","16";"乡村旅游","17";"商贸流通","18";"其他","19"},2,FALSE)&amp;TEXT(COUNTIF($P$5:P38,P38),"000")</f>
        <v>540423201419007</v>
      </c>
      <c r="B38" s="26" t="s">
        <v>48</v>
      </c>
      <c r="C38" s="27" t="s">
        <v>49</v>
      </c>
      <c r="D38" s="27">
        <v>2014</v>
      </c>
      <c r="E38" s="29" t="s">
        <v>88</v>
      </c>
      <c r="F38" s="29" t="s">
        <v>1363</v>
      </c>
      <c r="G38" s="29" t="s">
        <v>729</v>
      </c>
      <c r="H38" s="30" t="s">
        <v>730</v>
      </c>
      <c r="I38" s="31">
        <f t="shared" si="0"/>
        <v>47</v>
      </c>
      <c r="J38" s="31">
        <f>VLOOKUP(E38,附件2!$E$9:$I$410,5,0)/10000</f>
        <v>45</v>
      </c>
      <c r="K38" s="32">
        <f>VLOOKUP(E38,附件2!E:AF,28,0)/10000</f>
        <v>2</v>
      </c>
      <c r="L38" s="31">
        <f t="shared" si="1"/>
        <v>45</v>
      </c>
      <c r="M38" s="33">
        <f>VLOOKUP(E38,附件2!$E:$BE,30,0)/10000</f>
        <v>45</v>
      </c>
      <c r="N38" s="34">
        <f>VLOOKUP(E38,附件2!$E:$BE,53,0)/10000</f>
        <v>0</v>
      </c>
      <c r="O38" s="26" t="s">
        <v>642</v>
      </c>
      <c r="P38" s="26" t="s">
        <v>643</v>
      </c>
      <c r="Q38" s="26" t="s">
        <v>644</v>
      </c>
      <c r="R38" s="26" t="s">
        <v>650</v>
      </c>
      <c r="S38" s="26" t="s">
        <v>52</v>
      </c>
      <c r="T38" s="26" t="s">
        <v>645</v>
      </c>
      <c r="U38" s="26" t="s">
        <v>645</v>
      </c>
      <c r="V38" s="26" t="s">
        <v>645</v>
      </c>
      <c r="W38" s="26" t="s">
        <v>645</v>
      </c>
      <c r="X38" s="26" t="s">
        <v>645</v>
      </c>
      <c r="Y38" s="26" t="s">
        <v>645</v>
      </c>
      <c r="Z38" s="26" t="s">
        <v>645</v>
      </c>
      <c r="AA38" s="26" t="s">
        <v>645</v>
      </c>
      <c r="AB38" s="38">
        <v>0</v>
      </c>
      <c r="AC38" s="35" t="s">
        <v>646</v>
      </c>
      <c r="AD38" s="35" t="s">
        <v>692</v>
      </c>
      <c r="AE38" s="36"/>
      <c r="AF38" s="11">
        <f t="shared" si="2"/>
        <v>2014</v>
      </c>
      <c r="AG38" s="11" t="str">
        <f t="shared" si="3"/>
        <v>540423201419007</v>
      </c>
    </row>
    <row r="39" ht="19.9" hidden="1" customHeight="1" spans="1:33">
      <c r="A39" s="25" t="str">
        <f>540423&amp;D39&amp;VLOOKUP(P39,{"青稞","01";"小麦","02";"饲料","03";"牦牛","04";"乳","05";"羊","06";"猪","07";"鸡","08";"蜂","09";"鱼虾","10";"藏药","11";"茶","12";"葡萄","13";"苹果","14";"猕猴桃","15";"设施农业","16";"乡村旅游","17";"商贸流通","18";"其他","19"},2,FALSE)&amp;TEXT(COUNTIF($P$5:P39,P39),"000")</f>
        <v>540423201419008</v>
      </c>
      <c r="B39" s="26" t="s">
        <v>48</v>
      </c>
      <c r="C39" s="27" t="s">
        <v>49</v>
      </c>
      <c r="D39" s="27">
        <v>2014</v>
      </c>
      <c r="E39" s="29" t="s">
        <v>94</v>
      </c>
      <c r="F39" s="48" t="s">
        <v>1364</v>
      </c>
      <c r="G39" s="29" t="s">
        <v>731</v>
      </c>
      <c r="H39" s="30" t="s">
        <v>732</v>
      </c>
      <c r="I39" s="31">
        <f t="shared" si="0"/>
        <v>12</v>
      </c>
      <c r="J39" s="31">
        <f>VLOOKUP(E39,附件2!$E$9:$I$410,5,0)/10000</f>
        <v>10</v>
      </c>
      <c r="K39" s="32">
        <f>VLOOKUP(E39,附件2!E:AF,28,0)/10000</f>
        <v>2</v>
      </c>
      <c r="L39" s="31">
        <f t="shared" si="1"/>
        <v>10</v>
      </c>
      <c r="M39" s="33">
        <f>VLOOKUP(E39,附件2!$E:$BE,30,0)/10000</f>
        <v>10</v>
      </c>
      <c r="N39" s="34">
        <f>VLOOKUP(E39,附件2!$E:$BE,53,0)/10000</f>
        <v>0</v>
      </c>
      <c r="O39" s="26" t="s">
        <v>642</v>
      </c>
      <c r="P39" s="26" t="s">
        <v>643</v>
      </c>
      <c r="Q39" s="26" t="s">
        <v>644</v>
      </c>
      <c r="R39" s="49" t="s">
        <v>650</v>
      </c>
      <c r="S39" s="26" t="s">
        <v>52</v>
      </c>
      <c r="T39" s="26" t="s">
        <v>645</v>
      </c>
      <c r="U39" s="26" t="s">
        <v>645</v>
      </c>
      <c r="V39" s="26" t="s">
        <v>645</v>
      </c>
      <c r="W39" s="26" t="s">
        <v>645</v>
      </c>
      <c r="X39" s="26" t="s">
        <v>645</v>
      </c>
      <c r="Y39" s="26" t="s">
        <v>645</v>
      </c>
      <c r="Z39" s="26" t="s">
        <v>645</v>
      </c>
      <c r="AA39" s="26" t="s">
        <v>645</v>
      </c>
      <c r="AB39" s="38">
        <v>0</v>
      </c>
      <c r="AC39" s="35" t="s">
        <v>646</v>
      </c>
      <c r="AD39" s="35"/>
      <c r="AE39" s="36"/>
      <c r="AF39" s="11">
        <f t="shared" si="2"/>
        <v>2014</v>
      </c>
      <c r="AG39" s="11" t="str">
        <f t="shared" si="3"/>
        <v>540423201419008</v>
      </c>
    </row>
    <row r="40" ht="19.9" hidden="1" customHeight="1" spans="1:33">
      <c r="A40" s="25" t="str">
        <f>540423&amp;D40&amp;VLOOKUP(P40,{"青稞","01";"小麦","02";"饲料","03";"牦牛","04";"乳","05";"羊","06";"猪","07";"鸡","08";"蜂","09";"鱼虾","10";"藏药","11";"茶","12";"葡萄","13";"苹果","14";"猕猴桃","15";"设施农业","16";"乡村旅游","17";"商贸流通","18";"其他","19"},2,FALSE)&amp;TEXT(COUNTIF($P$5:P40,P40),"000")</f>
        <v>540423201416008</v>
      </c>
      <c r="B40" s="26" t="s">
        <v>48</v>
      </c>
      <c r="C40" s="27" t="s">
        <v>49</v>
      </c>
      <c r="D40" s="27">
        <v>2014</v>
      </c>
      <c r="E40" s="29" t="s">
        <v>98</v>
      </c>
      <c r="F40" s="29" t="s">
        <v>1365</v>
      </c>
      <c r="G40" s="29" t="s">
        <v>738</v>
      </c>
      <c r="H40" s="30" t="s">
        <v>1366</v>
      </c>
      <c r="I40" s="31">
        <f t="shared" si="0"/>
        <v>210</v>
      </c>
      <c r="J40" s="31">
        <f>VLOOKUP(E40,附件2!$E$9:$I$410,5,0)/10000</f>
        <v>140</v>
      </c>
      <c r="K40" s="32">
        <f>VLOOKUP(E40,附件2!E:AF,28,0)/10000</f>
        <v>70</v>
      </c>
      <c r="L40" s="31">
        <f t="shared" si="1"/>
        <v>210</v>
      </c>
      <c r="M40" s="33">
        <f>VLOOKUP(E40,附件2!$E:$BE,30,0)/10000</f>
        <v>140</v>
      </c>
      <c r="N40" s="34">
        <f>VLOOKUP(E40,附件2!$E:$BE,53,0)/10000</f>
        <v>70</v>
      </c>
      <c r="O40" s="26" t="s">
        <v>1320</v>
      </c>
      <c r="P40" s="26" t="s">
        <v>672</v>
      </c>
      <c r="Q40" s="26" t="s">
        <v>644</v>
      </c>
      <c r="R40" s="26" t="s">
        <v>645</v>
      </c>
      <c r="S40" s="26" t="s">
        <v>645</v>
      </c>
      <c r="T40" s="26" t="s">
        <v>645</v>
      </c>
      <c r="U40" s="26" t="s">
        <v>645</v>
      </c>
      <c r="V40" s="26" t="s">
        <v>645</v>
      </c>
      <c r="W40" s="26" t="s">
        <v>645</v>
      </c>
      <c r="X40" s="26" t="s">
        <v>645</v>
      </c>
      <c r="Y40" s="26" t="s">
        <v>645</v>
      </c>
      <c r="Z40" s="26" t="s">
        <v>645</v>
      </c>
      <c r="AA40" s="26" t="s">
        <v>645</v>
      </c>
      <c r="AB40" s="26" t="s">
        <v>645</v>
      </c>
      <c r="AC40" s="26" t="s">
        <v>645</v>
      </c>
      <c r="AD40" s="35"/>
      <c r="AE40" s="36"/>
      <c r="AF40" s="11">
        <f t="shared" si="2"/>
        <v>2014</v>
      </c>
      <c r="AG40" s="11" t="str">
        <f t="shared" si="3"/>
        <v>540423201416008</v>
      </c>
    </row>
    <row r="41" ht="19.9" hidden="1" customHeight="1" spans="1:33">
      <c r="A41" s="25" t="str">
        <f>540423&amp;D41&amp;VLOOKUP(P41,{"青稞","01";"小麦","02";"饲料","03";"牦牛","04";"乳","05";"羊","06";"猪","07";"鸡","08";"蜂","09";"鱼虾","10";"藏药","11";"茶","12";"葡萄","13";"苹果","14";"猕猴桃","15";"设施农业","16";"乡村旅游","17";"商贸流通","18";"其他","19"},2,FALSE)&amp;TEXT(COUNTIF($P$5:P41,P41),"000")</f>
        <v>540423201417011</v>
      </c>
      <c r="B41" s="26" t="s">
        <v>48</v>
      </c>
      <c r="C41" s="27" t="s">
        <v>49</v>
      </c>
      <c r="D41" s="27">
        <v>2014</v>
      </c>
      <c r="E41" s="29" t="s">
        <v>76</v>
      </c>
      <c r="F41" s="39" t="s">
        <v>1367</v>
      </c>
      <c r="G41" s="39" t="s">
        <v>734</v>
      </c>
      <c r="H41" s="30" t="s">
        <v>735</v>
      </c>
      <c r="I41" s="31">
        <f t="shared" si="0"/>
        <v>357</v>
      </c>
      <c r="J41" s="31">
        <f>VLOOKUP(E41,附件2!$E$9:$I$410,5,0)/10000</f>
        <v>300</v>
      </c>
      <c r="K41" s="32">
        <f>VLOOKUP(E41,附件2!E:AF,28,0)/10000</f>
        <v>57</v>
      </c>
      <c r="L41" s="31">
        <f t="shared" si="1"/>
        <v>322.5005</v>
      </c>
      <c r="M41" s="33">
        <f>VLOOKUP(E41,附件2!$E:$BE,30,0)/10000</f>
        <v>300</v>
      </c>
      <c r="N41" s="34">
        <f>VLOOKUP(E41,附件2!$E:$BE,53,0)/10000</f>
        <v>22.5005</v>
      </c>
      <c r="O41" s="26" t="s">
        <v>642</v>
      </c>
      <c r="P41" s="26" t="s">
        <v>655</v>
      </c>
      <c r="Q41" s="26" t="s">
        <v>644</v>
      </c>
      <c r="R41" s="42" t="s">
        <v>644</v>
      </c>
      <c r="S41" s="26"/>
      <c r="T41" s="26"/>
      <c r="U41" s="35"/>
      <c r="V41" s="35"/>
      <c r="W41" s="26"/>
      <c r="X41" s="26"/>
      <c r="Y41" s="26"/>
      <c r="Z41" s="26"/>
      <c r="AA41" s="26"/>
      <c r="AB41" s="38">
        <v>0</v>
      </c>
      <c r="AC41" s="35" t="s">
        <v>646</v>
      </c>
      <c r="AD41" s="35" t="s">
        <v>1368</v>
      </c>
      <c r="AE41" s="36"/>
      <c r="AF41" s="11">
        <f t="shared" si="2"/>
        <v>2014</v>
      </c>
      <c r="AG41" s="11" t="str">
        <f t="shared" si="3"/>
        <v>540423201417011</v>
      </c>
    </row>
    <row r="42" ht="19.9" hidden="1" customHeight="1" spans="1:33">
      <c r="A42" s="25" t="str">
        <f>540423&amp;D42&amp;VLOOKUP(P42,{"青稞","01";"小麦","02";"饲料","03";"牦牛","04";"乳","05";"羊","06";"猪","07";"鸡","08";"蜂","09";"鱼虾","10";"藏药","11";"茶","12";"葡萄","13";"苹果","14";"猕猴桃","15";"设施农业","16";"乡村旅游","17";"商贸流通","18";"其他","19"},2,FALSE)&amp;TEXT(COUNTIF($P$5:P42,P42),"000")</f>
        <v>540423201517012</v>
      </c>
      <c r="B42" s="26" t="s">
        <v>48</v>
      </c>
      <c r="C42" s="27" t="s">
        <v>49</v>
      </c>
      <c r="D42" s="27">
        <v>2015</v>
      </c>
      <c r="E42" s="43" t="s">
        <v>114</v>
      </c>
      <c r="F42" s="50" t="s">
        <v>1334</v>
      </c>
      <c r="G42" s="51" t="s">
        <v>738</v>
      </c>
      <c r="H42" s="30" t="s">
        <v>739</v>
      </c>
      <c r="I42" s="31">
        <f t="shared" si="0"/>
        <v>1499.84</v>
      </c>
      <c r="J42" s="31">
        <f>VLOOKUP(E42,附件2!$E$9:$I$410,5,0)/10000</f>
        <v>1000</v>
      </c>
      <c r="K42" s="32">
        <f>VLOOKUP(E42,附件2!E:AF,28,0)/10000</f>
        <v>499.84</v>
      </c>
      <c r="L42" s="31">
        <f t="shared" si="1"/>
        <v>1442.015866</v>
      </c>
      <c r="M42" s="33">
        <f>VLOOKUP(E42,附件2!$E:$BE,30,0)/10000</f>
        <v>1000</v>
      </c>
      <c r="N42" s="34">
        <f>VLOOKUP(E42,附件2!$E:$BE,53,0)/10000</f>
        <v>442.015866</v>
      </c>
      <c r="O42" s="26" t="s">
        <v>642</v>
      </c>
      <c r="P42" s="26" t="s">
        <v>655</v>
      </c>
      <c r="Q42" s="26" t="s">
        <v>644</v>
      </c>
      <c r="R42" s="26" t="s">
        <v>644</v>
      </c>
      <c r="S42" s="26" t="s">
        <v>51</v>
      </c>
      <c r="T42" s="26" t="s">
        <v>656</v>
      </c>
      <c r="U42" s="35" t="s">
        <v>682</v>
      </c>
      <c r="V42" s="35" t="s">
        <v>718</v>
      </c>
      <c r="W42" s="26" t="s">
        <v>51</v>
      </c>
      <c r="X42" s="26">
        <v>2023.07</v>
      </c>
      <c r="Y42" s="26" t="s">
        <v>741</v>
      </c>
      <c r="Z42" s="26" t="s">
        <v>742</v>
      </c>
      <c r="AA42" s="26"/>
      <c r="AB42" s="38">
        <v>0</v>
      </c>
      <c r="AC42" s="35" t="s">
        <v>646</v>
      </c>
      <c r="AD42" s="35"/>
      <c r="AE42" s="36"/>
      <c r="AF42" s="11">
        <f t="shared" si="2"/>
        <v>2015</v>
      </c>
      <c r="AG42" s="11" t="str">
        <f t="shared" si="3"/>
        <v>540423201517012</v>
      </c>
    </row>
    <row r="43" ht="19.9" hidden="1" customHeight="1" spans="1:33">
      <c r="A43" s="25" t="str">
        <f>540423&amp;D43&amp;VLOOKUP(P43,{"青稞","01";"小麦","02";"饲料","03";"牦牛","04";"乳","05";"羊","06";"猪","07";"鸡","08";"蜂","09";"鱼虾","10";"藏药","11";"茶","12";"葡萄","13";"苹果","14";"猕猴桃","15";"设施农业","16";"乡村旅游","17";"商贸流通","18";"其他","19"},2,FALSE)&amp;TEXT(COUNTIF($P$5:P43,P43),"000")</f>
        <v>540423201516009</v>
      </c>
      <c r="B43" s="26" t="s">
        <v>48</v>
      </c>
      <c r="C43" s="27" t="s">
        <v>49</v>
      </c>
      <c r="D43" s="27">
        <v>2015</v>
      </c>
      <c r="E43" s="43" t="s">
        <v>115</v>
      </c>
      <c r="F43" s="50" t="s">
        <v>1334</v>
      </c>
      <c r="G43" s="50" t="s">
        <v>685</v>
      </c>
      <c r="H43" s="30" t="s">
        <v>743</v>
      </c>
      <c r="I43" s="31">
        <f t="shared" si="0"/>
        <v>285</v>
      </c>
      <c r="J43" s="31">
        <f>VLOOKUP(E43,附件2!$E$9:$I$410,5,0)/10000</f>
        <v>190</v>
      </c>
      <c r="K43" s="32">
        <f>VLOOKUP(E43,附件2!E:AF,28,0)/10000</f>
        <v>95</v>
      </c>
      <c r="L43" s="31">
        <f t="shared" si="1"/>
        <v>285</v>
      </c>
      <c r="M43" s="33">
        <f>VLOOKUP(E43,附件2!$E:$BE,30,0)/10000</f>
        <v>190</v>
      </c>
      <c r="N43" s="34">
        <f>VLOOKUP(E43,附件2!$E:$BE,53,0)/10000</f>
        <v>95</v>
      </c>
      <c r="O43" s="26" t="s">
        <v>642</v>
      </c>
      <c r="P43" s="26" t="s">
        <v>672</v>
      </c>
      <c r="Q43" s="26" t="s">
        <v>644</v>
      </c>
      <c r="R43" s="26" t="s">
        <v>644</v>
      </c>
      <c r="S43" s="26" t="s">
        <v>51</v>
      </c>
      <c r="T43" s="26" t="s">
        <v>656</v>
      </c>
      <c r="U43" s="35" t="s">
        <v>682</v>
      </c>
      <c r="V43" s="37" t="s">
        <v>744</v>
      </c>
      <c r="W43" s="26" t="s">
        <v>51</v>
      </c>
      <c r="X43" s="40">
        <v>2024.1</v>
      </c>
      <c r="Y43" s="35" t="s">
        <v>719</v>
      </c>
      <c r="Z43" s="35" t="s">
        <v>745</v>
      </c>
      <c r="AA43" s="35" t="s">
        <v>746</v>
      </c>
      <c r="AB43" s="38">
        <v>0</v>
      </c>
      <c r="AC43" s="35" t="s">
        <v>646</v>
      </c>
      <c r="AD43" s="35"/>
      <c r="AE43" s="36"/>
      <c r="AF43" s="11">
        <f t="shared" si="2"/>
        <v>2015</v>
      </c>
      <c r="AG43" s="11" t="str">
        <f t="shared" si="3"/>
        <v>540423201516009</v>
      </c>
    </row>
    <row r="44" ht="19.9" hidden="1" customHeight="1" spans="1:33">
      <c r="A44" s="25" t="str">
        <f>540423&amp;D44&amp;VLOOKUP(P44,{"青稞","01";"小麦","02";"饲料","03";"牦牛","04";"乳","05";"羊","06";"猪","07";"鸡","08";"蜂","09";"鱼虾","10";"藏药","11";"茶","12";"葡萄","13";"苹果","14";"猕猴桃","15";"设施农业","16";"乡村旅游","17";"商贸流通","18";"其他","19"},2,FALSE)&amp;TEXT(COUNTIF($P$5:P44,P44),"000")</f>
        <v>540423201517013</v>
      </c>
      <c r="B44" s="26" t="s">
        <v>48</v>
      </c>
      <c r="C44" s="27" t="s">
        <v>49</v>
      </c>
      <c r="D44" s="27">
        <v>2015</v>
      </c>
      <c r="E44" s="43" t="s">
        <v>108</v>
      </c>
      <c r="F44" s="50" t="s">
        <v>1329</v>
      </c>
      <c r="G44" s="50" t="s">
        <v>670</v>
      </c>
      <c r="H44" s="30" t="s">
        <v>747</v>
      </c>
      <c r="I44" s="31">
        <f t="shared" si="0"/>
        <v>220</v>
      </c>
      <c r="J44" s="31">
        <f>VLOOKUP(E44,附件2!$E$9:$I$410,5,0)/10000</f>
        <v>210</v>
      </c>
      <c r="K44" s="32">
        <f>VLOOKUP(E44,附件2!E:AF,28,0)/10000</f>
        <v>10</v>
      </c>
      <c r="L44" s="31">
        <f t="shared" si="1"/>
        <v>202.828607</v>
      </c>
      <c r="M44" s="33">
        <f>VLOOKUP(E44,附件2!$E:$BE,30,0)/10000</f>
        <v>202.828607</v>
      </c>
      <c r="N44" s="34">
        <f>VLOOKUP(E44,附件2!$E:$BE,53,0)/10000</f>
        <v>0</v>
      </c>
      <c r="O44" s="26" t="s">
        <v>642</v>
      </c>
      <c r="P44" s="26" t="s">
        <v>655</v>
      </c>
      <c r="Q44" s="26" t="s">
        <v>644</v>
      </c>
      <c r="R44" s="26" t="s">
        <v>644</v>
      </c>
      <c r="S44" s="26" t="s">
        <v>51</v>
      </c>
      <c r="T44" s="26" t="s">
        <v>656</v>
      </c>
      <c r="U44" s="35" t="s">
        <v>657</v>
      </c>
      <c r="V44" s="37" t="s">
        <v>748</v>
      </c>
      <c r="W44" s="26" t="s">
        <v>51</v>
      </c>
      <c r="X44" s="40">
        <v>2025.01</v>
      </c>
      <c r="Y44" s="35" t="s">
        <v>684</v>
      </c>
      <c r="Z44" s="35" t="s">
        <v>749</v>
      </c>
      <c r="AA44" s="35" t="s">
        <v>750</v>
      </c>
      <c r="AB44" s="38">
        <v>0</v>
      </c>
      <c r="AC44" s="35" t="s">
        <v>646</v>
      </c>
      <c r="AD44" s="35"/>
      <c r="AE44" s="36"/>
      <c r="AF44" s="11">
        <f t="shared" si="2"/>
        <v>2015</v>
      </c>
      <c r="AG44" s="11" t="str">
        <f t="shared" si="3"/>
        <v>540423201517013</v>
      </c>
    </row>
    <row r="45" ht="19.9" hidden="1" customHeight="1" spans="1:33">
      <c r="A45" s="25" t="str">
        <f>540423&amp;D45&amp;VLOOKUP(P45,{"青稞","01";"小麦","02";"饲料","03";"牦牛","04";"乳","05";"羊","06";"猪","07";"鸡","08";"蜂","09";"鱼虾","10";"藏药","11";"茶","12";"葡萄","13";"苹果","14";"猕猴桃","15";"设施农业","16";"乡村旅游","17";"商贸流通","18";"其他","19"},2,FALSE)&amp;TEXT(COUNTIF($P$5:P45,P45),"000")</f>
        <v>540423201517014</v>
      </c>
      <c r="B45" s="26" t="s">
        <v>48</v>
      </c>
      <c r="C45" s="27" t="s">
        <v>49</v>
      </c>
      <c r="D45" s="27">
        <v>2015</v>
      </c>
      <c r="E45" s="43" t="s">
        <v>111</v>
      </c>
      <c r="F45" s="51" t="s">
        <v>1329</v>
      </c>
      <c r="G45" s="51" t="s">
        <v>1329</v>
      </c>
      <c r="H45" s="30" t="s">
        <v>1369</v>
      </c>
      <c r="I45" s="31">
        <f t="shared" si="0"/>
        <v>30</v>
      </c>
      <c r="J45" s="31">
        <f>VLOOKUP(E45,附件2!$E$9:$I$410,5,0)/10000</f>
        <v>30</v>
      </c>
      <c r="K45" s="32">
        <f>VLOOKUP(E45,附件2!E:AF,28,0)/10000</f>
        <v>0</v>
      </c>
      <c r="L45" s="31">
        <f t="shared" si="1"/>
        <v>28.95</v>
      </c>
      <c r="M45" s="33">
        <f>VLOOKUP(E45,附件2!$E:$BE,30,0)/10000</f>
        <v>28.95</v>
      </c>
      <c r="N45" s="34">
        <f>VLOOKUP(E45,附件2!$E:$BE,53,0)/10000</f>
        <v>0</v>
      </c>
      <c r="O45" s="26" t="s">
        <v>1320</v>
      </c>
      <c r="P45" s="26" t="s">
        <v>655</v>
      </c>
      <c r="Q45" s="26" t="s">
        <v>644</v>
      </c>
      <c r="R45" s="26" t="s">
        <v>645</v>
      </c>
      <c r="S45" s="26" t="s">
        <v>645</v>
      </c>
      <c r="T45" s="26" t="s">
        <v>645</v>
      </c>
      <c r="U45" s="26" t="s">
        <v>645</v>
      </c>
      <c r="V45" s="26" t="s">
        <v>645</v>
      </c>
      <c r="W45" s="26" t="s">
        <v>645</v>
      </c>
      <c r="X45" s="26" t="s">
        <v>645</v>
      </c>
      <c r="Y45" s="26" t="s">
        <v>645</v>
      </c>
      <c r="Z45" s="26" t="s">
        <v>645</v>
      </c>
      <c r="AA45" s="26" t="s">
        <v>645</v>
      </c>
      <c r="AB45" s="26" t="s">
        <v>645</v>
      </c>
      <c r="AC45" s="26" t="s">
        <v>645</v>
      </c>
      <c r="AD45" s="35"/>
      <c r="AE45" s="36"/>
      <c r="AF45" s="11">
        <f t="shared" si="2"/>
        <v>2015</v>
      </c>
      <c r="AG45" s="11" t="str">
        <f t="shared" si="3"/>
        <v>540423201517014</v>
      </c>
    </row>
    <row r="46" ht="19.9" hidden="1" customHeight="1" spans="1:33">
      <c r="A46" s="25" t="str">
        <f>540423&amp;D46&amp;VLOOKUP(P46,{"青稞","01";"小麦","02";"饲料","03";"牦牛","04";"乳","05";"羊","06";"猪","07";"鸡","08";"蜂","09";"鱼虾","10";"藏药","11";"茶","12";"葡萄","13";"苹果","14";"猕猴桃","15";"设施农业","16";"乡村旅游","17";"商贸流通","18";"其他","19"},2,FALSE)&amp;TEXT(COUNTIF($P$5:P46,P46),"000")</f>
        <v>540423201512001</v>
      </c>
      <c r="B46" s="26" t="s">
        <v>48</v>
      </c>
      <c r="C46" s="27" t="s">
        <v>49</v>
      </c>
      <c r="D46" s="27">
        <v>2015</v>
      </c>
      <c r="E46" s="43" t="s">
        <v>110</v>
      </c>
      <c r="F46" s="51" t="s">
        <v>1329</v>
      </c>
      <c r="G46" s="51" t="s">
        <v>1329</v>
      </c>
      <c r="H46" s="30" t="s">
        <v>1370</v>
      </c>
      <c r="I46" s="31">
        <f t="shared" si="0"/>
        <v>160</v>
      </c>
      <c r="J46" s="31">
        <f>VLOOKUP(E46,附件2!$E$9:$I$410,5,0)/10000</f>
        <v>160</v>
      </c>
      <c r="K46" s="32">
        <f>VLOOKUP(E46,附件2!E:AF,28,0)/10000</f>
        <v>0</v>
      </c>
      <c r="L46" s="31">
        <f t="shared" si="1"/>
        <v>158.17581</v>
      </c>
      <c r="M46" s="33">
        <f>VLOOKUP(E46,附件2!$E:$BE,30,0)/10000</f>
        <v>158.17581</v>
      </c>
      <c r="N46" s="34">
        <f>VLOOKUP(E46,附件2!$E:$BE,53,0)/10000</f>
        <v>0</v>
      </c>
      <c r="O46" s="26" t="s">
        <v>1320</v>
      </c>
      <c r="P46" s="26" t="s">
        <v>772</v>
      </c>
      <c r="Q46" s="26" t="s">
        <v>644</v>
      </c>
      <c r="R46" s="26" t="s">
        <v>645</v>
      </c>
      <c r="S46" s="26" t="s">
        <v>645</v>
      </c>
      <c r="T46" s="26" t="s">
        <v>645</v>
      </c>
      <c r="U46" s="26" t="s">
        <v>645</v>
      </c>
      <c r="V46" s="26" t="s">
        <v>645</v>
      </c>
      <c r="W46" s="26" t="s">
        <v>645</v>
      </c>
      <c r="X46" s="26" t="s">
        <v>645</v>
      </c>
      <c r="Y46" s="26" t="s">
        <v>645</v>
      </c>
      <c r="Z46" s="26" t="s">
        <v>645</v>
      </c>
      <c r="AA46" s="26" t="s">
        <v>645</v>
      </c>
      <c r="AB46" s="26" t="s">
        <v>645</v>
      </c>
      <c r="AC46" s="26" t="s">
        <v>645</v>
      </c>
      <c r="AD46" s="35"/>
      <c r="AE46" s="36"/>
      <c r="AF46" s="11">
        <f t="shared" si="2"/>
        <v>2015</v>
      </c>
      <c r="AG46" s="11" t="str">
        <f t="shared" si="3"/>
        <v>540423201512001</v>
      </c>
    </row>
    <row r="47" ht="19.9" hidden="1" customHeight="1" spans="1:33">
      <c r="A47" s="25" t="str">
        <f>540423&amp;D47&amp;VLOOKUP(P47,{"青稞","01";"小麦","02";"饲料","03";"牦牛","04";"乳","05";"羊","06";"猪","07";"鸡","08";"蜂","09";"鱼虾","10";"藏药","11";"茶","12";"葡萄","13";"苹果","14";"猕猴桃","15";"设施农业","16";"乡村旅游","17";"商贸流通","18";"其他","19"},2,FALSE)&amp;TEXT(COUNTIF($P$5:P47,P47),"000")</f>
        <v>540423201519009</v>
      </c>
      <c r="B47" s="26" t="s">
        <v>48</v>
      </c>
      <c r="C47" s="27" t="s">
        <v>49</v>
      </c>
      <c r="D47" s="27">
        <v>2015</v>
      </c>
      <c r="E47" s="43" t="s">
        <v>107</v>
      </c>
      <c r="F47" s="52" t="s">
        <v>1364</v>
      </c>
      <c r="G47" s="50" t="s">
        <v>731</v>
      </c>
      <c r="H47" s="30" t="s">
        <v>1371</v>
      </c>
      <c r="I47" s="31">
        <f t="shared" si="0"/>
        <v>230</v>
      </c>
      <c r="J47" s="31">
        <f>VLOOKUP(E47,附件2!$E$9:$I$410,5,0)/10000</f>
        <v>220</v>
      </c>
      <c r="K47" s="32">
        <f>VLOOKUP(E47,附件2!E:AF,28,0)/10000</f>
        <v>10</v>
      </c>
      <c r="L47" s="31">
        <f t="shared" si="1"/>
        <v>217.548102</v>
      </c>
      <c r="M47" s="33">
        <f>VLOOKUP(E47,附件2!$E:$BE,30,0)/10000</f>
        <v>217.548102</v>
      </c>
      <c r="N47" s="34">
        <f>VLOOKUP(E47,附件2!$E:$BE,53,0)/10000</f>
        <v>0</v>
      </c>
      <c r="O47" s="26" t="s">
        <v>1320</v>
      </c>
      <c r="P47" s="26" t="s">
        <v>643</v>
      </c>
      <c r="Q47" s="26" t="s">
        <v>644</v>
      </c>
      <c r="R47" s="26" t="s">
        <v>645</v>
      </c>
      <c r="S47" s="26" t="s">
        <v>645</v>
      </c>
      <c r="T47" s="26" t="s">
        <v>645</v>
      </c>
      <c r="U47" s="26" t="s">
        <v>645</v>
      </c>
      <c r="V47" s="26" t="s">
        <v>645</v>
      </c>
      <c r="W47" s="26" t="s">
        <v>645</v>
      </c>
      <c r="X47" s="26" t="s">
        <v>645</v>
      </c>
      <c r="Y47" s="26" t="s">
        <v>645</v>
      </c>
      <c r="Z47" s="26" t="s">
        <v>645</v>
      </c>
      <c r="AA47" s="26" t="s">
        <v>645</v>
      </c>
      <c r="AB47" s="26" t="s">
        <v>645</v>
      </c>
      <c r="AC47" s="26" t="s">
        <v>645</v>
      </c>
      <c r="AD47" s="35"/>
      <c r="AE47" s="36"/>
      <c r="AF47" s="11">
        <f t="shared" si="2"/>
        <v>2015</v>
      </c>
      <c r="AG47" s="11" t="str">
        <f t="shared" si="3"/>
        <v>540423201519009</v>
      </c>
    </row>
    <row r="48" ht="19.9" hidden="1" customHeight="1" spans="1:33">
      <c r="A48" s="25" t="str">
        <f>540423&amp;D48&amp;VLOOKUP(P48,{"青稞","01";"小麦","02";"饲料","03";"牦牛","04";"乳","05";"羊","06";"猪","07";"鸡","08";"蜂","09";"鱼虾","10";"藏药","11";"茶","12";"葡萄","13";"苹果","14";"猕猴桃","15";"设施农业","16";"乡村旅游","17";"商贸流通","18";"其他","19"},2,FALSE)&amp;TEXT(COUNTIF($P$5:P48,P48),"000")</f>
        <v>540423201517015</v>
      </c>
      <c r="B48" s="26" t="s">
        <v>48</v>
      </c>
      <c r="C48" s="27" t="s">
        <v>49</v>
      </c>
      <c r="D48" s="27">
        <v>2015</v>
      </c>
      <c r="E48" s="43" t="s">
        <v>113</v>
      </c>
      <c r="F48" s="50" t="s">
        <v>1364</v>
      </c>
      <c r="G48" s="50" t="s">
        <v>1364</v>
      </c>
      <c r="H48" s="30" t="s">
        <v>1372</v>
      </c>
      <c r="I48" s="31">
        <f t="shared" si="0"/>
        <v>20</v>
      </c>
      <c r="J48" s="31">
        <f>VLOOKUP(E48,附件2!$E$9:$I$410,5,0)/10000</f>
        <v>20</v>
      </c>
      <c r="K48" s="32">
        <f>VLOOKUP(E48,附件2!E:AF,28,0)/10000</f>
        <v>0</v>
      </c>
      <c r="L48" s="31">
        <f t="shared" si="1"/>
        <v>18.8477</v>
      </c>
      <c r="M48" s="33">
        <f>VLOOKUP(E48,附件2!$E:$BE,30,0)/10000</f>
        <v>18.8477</v>
      </c>
      <c r="N48" s="34">
        <f>VLOOKUP(E48,附件2!$E:$BE,53,0)/10000</f>
        <v>0</v>
      </c>
      <c r="O48" s="26" t="s">
        <v>1320</v>
      </c>
      <c r="P48" s="26" t="s">
        <v>655</v>
      </c>
      <c r="Q48" s="26" t="s">
        <v>644</v>
      </c>
      <c r="R48" s="26" t="s">
        <v>645</v>
      </c>
      <c r="S48" s="26" t="s">
        <v>645</v>
      </c>
      <c r="T48" s="26" t="s">
        <v>645</v>
      </c>
      <c r="U48" s="26" t="s">
        <v>645</v>
      </c>
      <c r="V48" s="26" t="s">
        <v>645</v>
      </c>
      <c r="W48" s="26" t="s">
        <v>645</v>
      </c>
      <c r="X48" s="26" t="s">
        <v>645</v>
      </c>
      <c r="Y48" s="26" t="s">
        <v>645</v>
      </c>
      <c r="Z48" s="26" t="s">
        <v>645</v>
      </c>
      <c r="AA48" s="26" t="s">
        <v>645</v>
      </c>
      <c r="AB48" s="26" t="s">
        <v>645</v>
      </c>
      <c r="AC48" s="26" t="s">
        <v>645</v>
      </c>
      <c r="AD48" s="35"/>
      <c r="AE48" s="36"/>
      <c r="AF48" s="11">
        <f t="shared" si="2"/>
        <v>2015</v>
      </c>
      <c r="AG48" s="11" t="str">
        <f t="shared" si="3"/>
        <v>540423201517015</v>
      </c>
    </row>
    <row r="49" ht="19.9" hidden="1" customHeight="1" spans="1:33">
      <c r="A49" s="25" t="str">
        <f>540423&amp;D49&amp;VLOOKUP(P49,{"青稞","01";"小麦","02";"饲料","03";"牦牛","04";"乳","05";"羊","06";"猪","07";"鸡","08";"蜂","09";"鱼虾","10";"藏药","11";"茶","12";"葡萄","13";"苹果","14";"猕猴桃","15";"设施农业","16";"乡村旅游","17";"商贸流通","18";"其他","19"},2,FALSE)&amp;TEXT(COUNTIF($P$5:P49,P49),"000")</f>
        <v>540423201507008</v>
      </c>
      <c r="B49" s="26" t="s">
        <v>48</v>
      </c>
      <c r="C49" s="27" t="s">
        <v>49</v>
      </c>
      <c r="D49" s="27">
        <v>2015</v>
      </c>
      <c r="E49" s="43" t="s">
        <v>109</v>
      </c>
      <c r="F49" s="52" t="s">
        <v>1364</v>
      </c>
      <c r="G49" s="50" t="s">
        <v>731</v>
      </c>
      <c r="H49" s="30" t="s">
        <v>1373</v>
      </c>
      <c r="I49" s="31">
        <f t="shared" si="0"/>
        <v>160</v>
      </c>
      <c r="J49" s="31">
        <f>VLOOKUP(E49,附件2!$E$9:$I$410,5,0)/10000</f>
        <v>160</v>
      </c>
      <c r="K49" s="32">
        <f>VLOOKUP(E49,附件2!E:AF,28,0)/10000</f>
        <v>0</v>
      </c>
      <c r="L49" s="31">
        <f t="shared" si="1"/>
        <v>158.19444</v>
      </c>
      <c r="M49" s="33">
        <f>VLOOKUP(E49,附件2!$E:$BE,30,0)/10000</f>
        <v>158.19444</v>
      </c>
      <c r="N49" s="34">
        <f>VLOOKUP(E49,附件2!$E:$BE,53,0)/10000</f>
        <v>0</v>
      </c>
      <c r="O49" s="26" t="s">
        <v>1320</v>
      </c>
      <c r="P49" s="26" t="s">
        <v>726</v>
      </c>
      <c r="Q49" s="26" t="s">
        <v>644</v>
      </c>
      <c r="R49" s="26" t="s">
        <v>645</v>
      </c>
      <c r="S49" s="26" t="s">
        <v>51</v>
      </c>
      <c r="T49" s="26" t="s">
        <v>656</v>
      </c>
      <c r="U49" s="35" t="s">
        <v>682</v>
      </c>
      <c r="V49" s="37" t="s">
        <v>933</v>
      </c>
      <c r="W49" s="26" t="s">
        <v>51</v>
      </c>
      <c r="X49" s="40">
        <v>2024.08</v>
      </c>
      <c r="Y49" s="35" t="s">
        <v>786</v>
      </c>
      <c r="Z49" s="35" t="s">
        <v>1374</v>
      </c>
      <c r="AA49" s="35" t="s">
        <v>1375</v>
      </c>
      <c r="AB49" s="38">
        <v>0</v>
      </c>
      <c r="AC49" s="35" t="s">
        <v>646</v>
      </c>
      <c r="AD49" s="35"/>
      <c r="AE49" s="36"/>
      <c r="AF49" s="11">
        <f t="shared" si="2"/>
        <v>2015</v>
      </c>
      <c r="AG49" s="11" t="str">
        <f t="shared" si="3"/>
        <v>540423201507008</v>
      </c>
    </row>
    <row r="50" ht="19.9" hidden="1" customHeight="1" spans="1:33">
      <c r="A50" s="25" t="str">
        <f>540423&amp;D50&amp;VLOOKUP(P50,{"青稞","01";"小麦","02";"饲料","03";"牦牛","04";"乳","05";"羊","06";"猪","07";"鸡","08";"蜂","09";"鱼虾","10";"藏药","11";"茶","12";"葡萄","13";"苹果","14";"猕猴桃","15";"设施农业","16";"乡村旅游","17";"商贸流通","18";"其他","19"},2,FALSE)&amp;TEXT(COUNTIF($P$5:P50,P50),"000")</f>
        <v>540423201519010</v>
      </c>
      <c r="B50" s="26" t="s">
        <v>48</v>
      </c>
      <c r="C50" s="27" t="s">
        <v>49</v>
      </c>
      <c r="D50" s="27">
        <v>2015</v>
      </c>
      <c r="E50" s="43" t="s">
        <v>116</v>
      </c>
      <c r="F50" s="39" t="s">
        <v>1376</v>
      </c>
      <c r="G50" s="39" t="s">
        <v>751</v>
      </c>
      <c r="H50" s="30" t="s">
        <v>752</v>
      </c>
      <c r="I50" s="31">
        <f t="shared" si="0"/>
        <v>30</v>
      </c>
      <c r="J50" s="31">
        <f>VLOOKUP(E50,附件2!$E$9:$I$410,5,0)/10000</f>
        <v>30</v>
      </c>
      <c r="K50" s="32">
        <f>VLOOKUP(E50,附件2!E:AF,28,0)/10000</f>
        <v>0</v>
      </c>
      <c r="L50" s="31">
        <f t="shared" si="1"/>
        <v>30</v>
      </c>
      <c r="M50" s="33">
        <f>VLOOKUP(E50,附件2!$E:$BE,30,0)/10000</f>
        <v>30</v>
      </c>
      <c r="N50" s="34">
        <f>VLOOKUP(E50,附件2!$E:$BE,53,0)/10000</f>
        <v>0</v>
      </c>
      <c r="O50" s="26" t="s">
        <v>642</v>
      </c>
      <c r="P50" s="26" t="s">
        <v>643</v>
      </c>
      <c r="Q50" s="26" t="s">
        <v>644</v>
      </c>
      <c r="R50" s="26" t="s">
        <v>650</v>
      </c>
      <c r="S50" s="26" t="s">
        <v>52</v>
      </c>
      <c r="T50" s="26" t="s">
        <v>645</v>
      </c>
      <c r="U50" s="26" t="s">
        <v>645</v>
      </c>
      <c r="V50" s="26" t="s">
        <v>645</v>
      </c>
      <c r="W50" s="26" t="s">
        <v>645</v>
      </c>
      <c r="X50" s="26" t="s">
        <v>645</v>
      </c>
      <c r="Y50" s="26" t="s">
        <v>645</v>
      </c>
      <c r="Z50" s="26" t="s">
        <v>645</v>
      </c>
      <c r="AA50" s="26" t="s">
        <v>645</v>
      </c>
      <c r="AB50" s="38">
        <v>0</v>
      </c>
      <c r="AC50" s="35" t="s">
        <v>646</v>
      </c>
      <c r="AD50" s="35" t="s">
        <v>651</v>
      </c>
      <c r="AE50" s="36"/>
      <c r="AF50" s="11">
        <f t="shared" si="2"/>
        <v>2015</v>
      </c>
      <c r="AG50" s="11" t="str">
        <f t="shared" si="3"/>
        <v>540423201519010</v>
      </c>
    </row>
    <row r="51" ht="19.9" hidden="1" customHeight="1" spans="1:33">
      <c r="A51" s="25" t="str">
        <f>540423&amp;D51&amp;VLOOKUP(P51,{"青稞","01";"小麦","02";"饲料","03";"牦牛","04";"乳","05";"羊","06";"猪","07";"鸡","08";"蜂","09";"鱼虾","10";"藏药","11";"茶","12";"葡萄","13";"苹果","14";"猕猴桃","15";"设施农业","16";"乡村旅游","17";"商贸流通","18";"其他","19"},2,FALSE)&amp;TEXT(COUNTIF($P$5:P51,P51),"000")</f>
        <v>540423201618001</v>
      </c>
      <c r="B51" s="26" t="s">
        <v>48</v>
      </c>
      <c r="C51" s="27" t="s">
        <v>49</v>
      </c>
      <c r="D51" s="27">
        <v>2016</v>
      </c>
      <c r="E51" s="53" t="s">
        <v>131</v>
      </c>
      <c r="F51" s="39" t="s">
        <v>1362</v>
      </c>
      <c r="G51" s="54" t="s">
        <v>699</v>
      </c>
      <c r="H51" s="30" t="s">
        <v>753</v>
      </c>
      <c r="I51" s="31">
        <f t="shared" si="0"/>
        <v>50.69</v>
      </c>
      <c r="J51" s="31">
        <f>VLOOKUP(E51,附件2!$E$9:$I$410,5,0)/10000</f>
        <v>50.69</v>
      </c>
      <c r="K51" s="32">
        <f>VLOOKUP(E51,附件2!E:AF,28,0)/10000</f>
        <v>0</v>
      </c>
      <c r="L51" s="31">
        <f t="shared" si="1"/>
        <v>50.69</v>
      </c>
      <c r="M51" s="33">
        <f>VLOOKUP(E51,附件2!$E:$BE,30,0)/10000</f>
        <v>50.69</v>
      </c>
      <c r="N51" s="34">
        <f>VLOOKUP(E51,附件2!$E:$BE,53,0)/10000</f>
        <v>0</v>
      </c>
      <c r="O51" s="26" t="s">
        <v>642</v>
      </c>
      <c r="P51" s="26" t="s">
        <v>740</v>
      </c>
      <c r="Q51" s="26" t="s">
        <v>644</v>
      </c>
      <c r="R51" s="26" t="s">
        <v>650</v>
      </c>
      <c r="S51" s="26" t="s">
        <v>52</v>
      </c>
      <c r="T51" s="26" t="s">
        <v>645</v>
      </c>
      <c r="U51" s="26" t="s">
        <v>645</v>
      </c>
      <c r="V51" s="26" t="s">
        <v>645</v>
      </c>
      <c r="W51" s="26" t="s">
        <v>645</v>
      </c>
      <c r="X51" s="26" t="s">
        <v>645</v>
      </c>
      <c r="Y51" s="26" t="s">
        <v>645</v>
      </c>
      <c r="Z51" s="26" t="s">
        <v>645</v>
      </c>
      <c r="AA51" s="26" t="s">
        <v>645</v>
      </c>
      <c r="AB51" s="38">
        <v>0</v>
      </c>
      <c r="AC51" s="35" t="s">
        <v>646</v>
      </c>
      <c r="AD51" s="35"/>
      <c r="AE51" s="36"/>
      <c r="AF51" s="11">
        <f t="shared" si="2"/>
        <v>2016</v>
      </c>
      <c r="AG51" s="11" t="str">
        <f t="shared" si="3"/>
        <v>540423201618001</v>
      </c>
    </row>
    <row r="52" ht="19.9" hidden="1" customHeight="1" spans="1:33">
      <c r="A52" s="25" t="str">
        <f>540423&amp;D52&amp;VLOOKUP(P52,{"青稞","01";"小麦","02";"饲料","03";"牦牛","04";"乳","05";"羊","06";"猪","07";"鸡","08";"蜂","09";"鱼虾","10";"藏药","11";"茶","12";"葡萄","13";"苹果","14";"猕猴桃","15";"设施农业","16";"乡村旅游","17";"商贸流通","18";"其他","19"},2,FALSE)&amp;TEXT(COUNTIF($P$5:P52,P52),"000")</f>
        <v>540423201718002</v>
      </c>
      <c r="B52" s="26" t="s">
        <v>48</v>
      </c>
      <c r="C52" s="27" t="s">
        <v>49</v>
      </c>
      <c r="D52" s="27">
        <v>2017</v>
      </c>
      <c r="E52" s="29" t="s">
        <v>169</v>
      </c>
      <c r="F52" s="55" t="s">
        <v>1327</v>
      </c>
      <c r="G52" s="55" t="s">
        <v>653</v>
      </c>
      <c r="H52" s="30" t="s">
        <v>754</v>
      </c>
      <c r="I52" s="31">
        <f t="shared" si="0"/>
        <v>160.7</v>
      </c>
      <c r="J52" s="31">
        <f>VLOOKUP(E52,附件2!$E$9:$I$410,5,0)/10000</f>
        <v>160.7</v>
      </c>
      <c r="K52" s="32">
        <f>VLOOKUP(E52,附件2!E:AF,28,0)/10000</f>
        <v>0</v>
      </c>
      <c r="L52" s="31">
        <f t="shared" si="1"/>
        <v>153.634796</v>
      </c>
      <c r="M52" s="33">
        <f>VLOOKUP(E52,附件2!$E:$BE,30,0)/10000</f>
        <v>153.634796</v>
      </c>
      <c r="N52" s="34">
        <f>VLOOKUP(E52,附件2!$E:$BE,53,0)/10000</f>
        <v>0</v>
      </c>
      <c r="O52" s="26" t="s">
        <v>642</v>
      </c>
      <c r="P52" s="26" t="s">
        <v>740</v>
      </c>
      <c r="Q52" s="26" t="s">
        <v>644</v>
      </c>
      <c r="R52" s="26" t="s">
        <v>644</v>
      </c>
      <c r="S52" s="26" t="s">
        <v>51</v>
      </c>
      <c r="T52" s="26" t="s">
        <v>656</v>
      </c>
      <c r="U52" s="35" t="s">
        <v>657</v>
      </c>
      <c r="V52" s="37" t="s">
        <v>755</v>
      </c>
      <c r="W52" s="26" t="s">
        <v>51</v>
      </c>
      <c r="X52" s="40">
        <v>2026.01</v>
      </c>
      <c r="Y52" s="35" t="s">
        <v>659</v>
      </c>
      <c r="Z52" s="35" t="s">
        <v>756</v>
      </c>
      <c r="AA52" s="35" t="s">
        <v>757</v>
      </c>
      <c r="AB52" s="38">
        <v>0</v>
      </c>
      <c r="AC52" s="35" t="s">
        <v>646</v>
      </c>
      <c r="AD52" s="35"/>
      <c r="AE52" s="36"/>
      <c r="AF52" s="11">
        <f t="shared" si="2"/>
        <v>2017</v>
      </c>
      <c r="AG52" s="11" t="str">
        <f t="shared" si="3"/>
        <v>540423201718002</v>
      </c>
    </row>
    <row r="53" ht="19.9" hidden="1" customHeight="1" spans="1:33">
      <c r="A53" s="25" t="str">
        <f>540423&amp;D53&amp;VLOOKUP(P53,{"青稞","01";"小麦","02";"饲料","03";"牦牛","04";"乳","05";"羊","06";"猪","07";"鸡","08";"蜂","09";"鱼虾","10";"藏药","11";"茶","12";"葡萄","13";"苹果","14";"猕猴桃","15";"设施农业","16";"乡村旅游","17";"商贸流通","18";"其他","19"},2,FALSE)&amp;TEXT(COUNTIF($P$5:P53,P53),"000")</f>
        <v>540423201717016</v>
      </c>
      <c r="B53" s="26" t="s">
        <v>48</v>
      </c>
      <c r="C53" s="27" t="s">
        <v>49</v>
      </c>
      <c r="D53" s="27">
        <v>2017</v>
      </c>
      <c r="E53" s="29" t="s">
        <v>125</v>
      </c>
      <c r="F53" s="56" t="s">
        <v>1377</v>
      </c>
      <c r="G53" s="57" t="s">
        <v>758</v>
      </c>
      <c r="H53" s="30" t="s">
        <v>759</v>
      </c>
      <c r="I53" s="31">
        <f t="shared" si="0"/>
        <v>143.66</v>
      </c>
      <c r="J53" s="31">
        <f>VLOOKUP(E53,附件2!$E$9:$I$410,5,0)/10000</f>
        <v>143.66</v>
      </c>
      <c r="K53" s="32">
        <f>VLOOKUP(E53,附件2!E:AF,28,0)/10000</f>
        <v>0</v>
      </c>
      <c r="L53" s="31">
        <f t="shared" si="1"/>
        <v>143.66</v>
      </c>
      <c r="M53" s="33">
        <f>VLOOKUP(E53,附件2!$E:$BE,30,0)/10000</f>
        <v>143.66</v>
      </c>
      <c r="N53" s="34">
        <f>VLOOKUP(E53,附件2!$E:$BE,53,0)/10000</f>
        <v>0</v>
      </c>
      <c r="O53" s="26" t="s">
        <v>642</v>
      </c>
      <c r="P53" s="26" t="s">
        <v>655</v>
      </c>
      <c r="Q53" s="26" t="s">
        <v>644</v>
      </c>
      <c r="R53" s="26" t="s">
        <v>650</v>
      </c>
      <c r="S53" s="26" t="s">
        <v>52</v>
      </c>
      <c r="T53" s="26" t="s">
        <v>645</v>
      </c>
      <c r="U53" s="26" t="s">
        <v>645</v>
      </c>
      <c r="V53" s="26" t="s">
        <v>645</v>
      </c>
      <c r="W53" s="26" t="s">
        <v>645</v>
      </c>
      <c r="X53" s="26" t="s">
        <v>645</v>
      </c>
      <c r="Y53" s="26" t="s">
        <v>645</v>
      </c>
      <c r="Z53" s="26" t="s">
        <v>645</v>
      </c>
      <c r="AA53" s="26" t="s">
        <v>645</v>
      </c>
      <c r="AB53" s="38">
        <v>0</v>
      </c>
      <c r="AC53" s="35" t="s">
        <v>646</v>
      </c>
      <c r="AD53" s="35" t="s">
        <v>651</v>
      </c>
      <c r="AE53" s="36"/>
      <c r="AF53" s="11">
        <f t="shared" si="2"/>
        <v>2017</v>
      </c>
      <c r="AG53" s="11" t="str">
        <f t="shared" si="3"/>
        <v>540423201717016</v>
      </c>
    </row>
    <row r="54" ht="19.9" hidden="1" customHeight="1" spans="1:33">
      <c r="A54" s="25" t="str">
        <f>540423&amp;D54&amp;VLOOKUP(P54,{"青稞","01";"小麦","02";"饲料","03";"牦牛","04";"乳","05";"羊","06";"猪","07";"鸡","08";"蜂","09";"鱼虾","10";"藏药","11";"茶","12";"葡萄","13";"苹果","14";"猕猴桃","15";"设施农业","16";"乡村旅游","17";"商贸流通","18";"其他","19"},2,FALSE)&amp;TEXT(COUNTIF($P$5:P54,P54),"000")</f>
        <v>540423201618003</v>
      </c>
      <c r="B54" s="26" t="s">
        <v>48</v>
      </c>
      <c r="C54" s="27" t="s">
        <v>49</v>
      </c>
      <c r="D54" s="27">
        <v>2016</v>
      </c>
      <c r="E54" s="29" t="s">
        <v>132</v>
      </c>
      <c r="F54" s="55" t="s">
        <v>1327</v>
      </c>
      <c r="G54" s="55" t="s">
        <v>653</v>
      </c>
      <c r="H54" s="30" t="s">
        <v>760</v>
      </c>
      <c r="I54" s="31">
        <f t="shared" si="0"/>
        <v>110.86</v>
      </c>
      <c r="J54" s="31">
        <f>VLOOKUP(E54,附件2!$E$9:$I$410,5,0)/10000</f>
        <v>110.86</v>
      </c>
      <c r="K54" s="32">
        <f>VLOOKUP(E54,附件2!E:AF,28,0)/10000</f>
        <v>0</v>
      </c>
      <c r="L54" s="31">
        <f t="shared" si="1"/>
        <v>105.375438</v>
      </c>
      <c r="M54" s="33">
        <f>VLOOKUP(E54,附件2!$E:$BE,30,0)/10000</f>
        <v>105.375438</v>
      </c>
      <c r="N54" s="34">
        <f>VLOOKUP(E54,附件2!$E:$BE,53,0)/10000</f>
        <v>0</v>
      </c>
      <c r="O54" s="26" t="s">
        <v>642</v>
      </c>
      <c r="P54" s="26" t="s">
        <v>740</v>
      </c>
      <c r="Q54" s="26" t="s">
        <v>644</v>
      </c>
      <c r="R54" s="26" t="s">
        <v>644</v>
      </c>
      <c r="S54" s="26" t="s">
        <v>51</v>
      </c>
      <c r="T54" s="26" t="s">
        <v>656</v>
      </c>
      <c r="U54" s="35" t="s">
        <v>657</v>
      </c>
      <c r="V54" s="37" t="s">
        <v>761</v>
      </c>
      <c r="W54" s="26" t="s">
        <v>51</v>
      </c>
      <c r="X54" s="40">
        <v>2026.04</v>
      </c>
      <c r="Y54" s="35" t="s">
        <v>659</v>
      </c>
      <c r="Z54" s="35" t="s">
        <v>762</v>
      </c>
      <c r="AA54" s="35" t="s">
        <v>757</v>
      </c>
      <c r="AB54" s="38">
        <v>0</v>
      </c>
      <c r="AC54" s="35" t="s">
        <v>646</v>
      </c>
      <c r="AD54" s="35"/>
      <c r="AE54" s="36"/>
      <c r="AF54" s="11">
        <f t="shared" si="2"/>
        <v>2016</v>
      </c>
      <c r="AG54" s="11" t="str">
        <f t="shared" si="3"/>
        <v>540423201618003</v>
      </c>
    </row>
    <row r="55" ht="19.9" hidden="1" customHeight="1" spans="1:33">
      <c r="A55" s="25" t="str">
        <f>540423&amp;D55&amp;VLOOKUP(P55,{"青稞","01";"小麦","02";"饲料","03";"牦牛","04";"乳","05";"羊","06";"猪","07";"鸡","08";"蜂","09";"鱼虾","10";"藏药","11";"茶","12";"葡萄","13";"苹果","14";"猕猴桃","15";"设施农业","16";"乡村旅游","17";"商贸流通","18";"其他","19"},2,FALSE)&amp;TEXT(COUNTIF($P$5:P55,P55),"000")</f>
        <v>540423201619011</v>
      </c>
      <c r="B55" s="26" t="s">
        <v>48</v>
      </c>
      <c r="C55" s="27" t="s">
        <v>49</v>
      </c>
      <c r="D55" s="27">
        <v>2016</v>
      </c>
      <c r="E55" s="29" t="s">
        <v>133</v>
      </c>
      <c r="F55" s="55" t="s">
        <v>1378</v>
      </c>
      <c r="G55" s="55" t="s">
        <v>763</v>
      </c>
      <c r="H55" s="30" t="s">
        <v>764</v>
      </c>
      <c r="I55" s="31">
        <f t="shared" si="0"/>
        <v>105.39</v>
      </c>
      <c r="J55" s="31">
        <f>VLOOKUP(E55,附件2!$E$9:$I$410,5,0)/10000</f>
        <v>105.39</v>
      </c>
      <c r="K55" s="32">
        <f>VLOOKUP(E55,附件2!E:AF,28,0)/10000</f>
        <v>0</v>
      </c>
      <c r="L55" s="31">
        <f t="shared" si="1"/>
        <v>105.39</v>
      </c>
      <c r="M55" s="33">
        <f>VLOOKUP(E55,附件2!$E:$BE,30,0)/10000</f>
        <v>105.39</v>
      </c>
      <c r="N55" s="34">
        <f>VLOOKUP(E55,附件2!$E:$BE,53,0)/10000</f>
        <v>0</v>
      </c>
      <c r="O55" s="26" t="s">
        <v>642</v>
      </c>
      <c r="P55" s="26" t="s">
        <v>643</v>
      </c>
      <c r="Q55" s="26" t="s">
        <v>644</v>
      </c>
      <c r="R55" s="26" t="s">
        <v>650</v>
      </c>
      <c r="S55" s="26" t="s">
        <v>52</v>
      </c>
      <c r="T55" s="26" t="s">
        <v>645</v>
      </c>
      <c r="U55" s="26" t="s">
        <v>645</v>
      </c>
      <c r="V55" s="26" t="s">
        <v>645</v>
      </c>
      <c r="W55" s="26" t="s">
        <v>645</v>
      </c>
      <c r="X55" s="26" t="s">
        <v>645</v>
      </c>
      <c r="Y55" s="26" t="s">
        <v>645</v>
      </c>
      <c r="Z55" s="26" t="s">
        <v>645</v>
      </c>
      <c r="AA55" s="26" t="s">
        <v>645</v>
      </c>
      <c r="AB55" s="38">
        <v>0</v>
      </c>
      <c r="AC55" s="35" t="s">
        <v>646</v>
      </c>
      <c r="AD55" s="35" t="s">
        <v>651</v>
      </c>
      <c r="AE55" s="36"/>
      <c r="AF55" s="11">
        <f t="shared" si="2"/>
        <v>2016</v>
      </c>
      <c r="AG55" s="11" t="str">
        <f t="shared" si="3"/>
        <v>540423201619011</v>
      </c>
    </row>
    <row r="56" ht="19.9" hidden="1" customHeight="1" spans="1:33">
      <c r="A56" s="25" t="str">
        <f>540423&amp;D56&amp;VLOOKUP(P56,{"青稞","01";"小麦","02";"饲料","03";"牦牛","04";"乳","05";"羊","06";"猪","07";"鸡","08";"蜂","09";"鱼虾","10";"藏药","11";"茶","12";"葡萄","13";"苹果","14";"猕猴桃","15";"设施农业","16";"乡村旅游","17";"商贸流通","18";"其他","19"},2,FALSE)&amp;TEXT(COUNTIF($P$5:P56,P56),"000")</f>
        <v>540423201716010</v>
      </c>
      <c r="B56" s="26" t="s">
        <v>48</v>
      </c>
      <c r="C56" s="27" t="s">
        <v>49</v>
      </c>
      <c r="D56" s="27">
        <v>2017</v>
      </c>
      <c r="E56" s="53" t="s">
        <v>124</v>
      </c>
      <c r="F56" s="58" t="s">
        <v>1327</v>
      </c>
      <c r="G56" s="58" t="s">
        <v>653</v>
      </c>
      <c r="H56" s="30" t="s">
        <v>765</v>
      </c>
      <c r="I56" s="31">
        <f t="shared" si="0"/>
        <v>156.24</v>
      </c>
      <c r="J56" s="31">
        <f>VLOOKUP(E56,附件2!$E$9:$I$410,5,0)/10000</f>
        <v>156.24</v>
      </c>
      <c r="K56" s="32">
        <f>VLOOKUP(E56,附件2!E:AF,28,0)/10000</f>
        <v>0</v>
      </c>
      <c r="L56" s="31">
        <f t="shared" si="1"/>
        <v>142.94</v>
      </c>
      <c r="M56" s="33">
        <f>VLOOKUP(E56,附件2!$E:$BE,30,0)/10000</f>
        <v>142.94</v>
      </c>
      <c r="N56" s="34">
        <f>VLOOKUP(E56,附件2!$E:$BE,53,0)/10000</f>
        <v>0</v>
      </c>
      <c r="O56" s="26" t="s">
        <v>642</v>
      </c>
      <c r="P56" s="26" t="s">
        <v>672</v>
      </c>
      <c r="Q56" s="26" t="s">
        <v>644</v>
      </c>
      <c r="R56" s="26" t="s">
        <v>644</v>
      </c>
      <c r="S56" s="26" t="s">
        <v>51</v>
      </c>
      <c r="T56" s="26" t="s">
        <v>656</v>
      </c>
      <c r="U56" s="35" t="s">
        <v>657</v>
      </c>
      <c r="V56" s="37" t="s">
        <v>766</v>
      </c>
      <c r="W56" s="26" t="s">
        <v>51</v>
      </c>
      <c r="X56" s="40">
        <v>2022.01</v>
      </c>
      <c r="Y56" s="35" t="s">
        <v>767</v>
      </c>
      <c r="Z56" s="35" t="s">
        <v>768</v>
      </c>
      <c r="AA56" s="35" t="s">
        <v>757</v>
      </c>
      <c r="AB56" s="38">
        <v>0</v>
      </c>
      <c r="AC56" s="35" t="s">
        <v>646</v>
      </c>
      <c r="AD56" s="35"/>
      <c r="AE56" s="36"/>
      <c r="AF56" s="11">
        <f t="shared" si="2"/>
        <v>2017</v>
      </c>
      <c r="AG56" s="11" t="str">
        <f t="shared" si="3"/>
        <v>540423201716010</v>
      </c>
    </row>
    <row r="57" ht="19.9" hidden="1" customHeight="1" spans="1:33">
      <c r="A57" s="25" t="str">
        <f>540423&amp;D57&amp;VLOOKUP(P57,{"青稞","01";"小麦","02";"饲料","03";"牦牛","04";"乳","05";"羊","06";"猪","07";"鸡","08";"蜂","09";"鱼虾","10";"藏药","11";"茶","12";"葡萄","13";"苹果","14";"猕猴桃","15";"设施农业","16";"乡村旅游","17";"商贸流通","18";"其他","19"},2,FALSE)&amp;TEXT(COUNTIF($P$5:P57,P57),"000")</f>
        <v>540423201707009</v>
      </c>
      <c r="B57" s="26" t="s">
        <v>48</v>
      </c>
      <c r="C57" s="27" t="s">
        <v>49</v>
      </c>
      <c r="D57" s="27">
        <v>2017</v>
      </c>
      <c r="E57" s="53" t="s">
        <v>168</v>
      </c>
      <c r="F57" s="58"/>
      <c r="G57" s="58" t="s">
        <v>701</v>
      </c>
      <c r="H57" s="30" t="s">
        <v>1379</v>
      </c>
      <c r="I57" s="31">
        <f t="shared" si="0"/>
        <v>210.08</v>
      </c>
      <c r="J57" s="31">
        <f>VLOOKUP(E57,附件2!$E$9:$I$410,5,0)/10000</f>
        <v>26.545358</v>
      </c>
      <c r="K57" s="32">
        <f>VLOOKUP(E57,附件2!E:AF,28,0)/10000</f>
        <v>183.534642</v>
      </c>
      <c r="L57" s="31">
        <f t="shared" si="1"/>
        <v>210.08</v>
      </c>
      <c r="M57" s="33">
        <f>VLOOKUP(E57,附件2!$E:$BE,30,0)/10000</f>
        <v>26.545358</v>
      </c>
      <c r="N57" s="34">
        <f>VLOOKUP(E57,附件2!$E:$BE,53,0)/10000</f>
        <v>183.534642</v>
      </c>
      <c r="O57" s="26" t="s">
        <v>1320</v>
      </c>
      <c r="P57" s="26" t="s">
        <v>726</v>
      </c>
      <c r="Q57" s="26" t="s">
        <v>644</v>
      </c>
      <c r="R57" s="26" t="s">
        <v>645</v>
      </c>
      <c r="S57" s="26" t="s">
        <v>645</v>
      </c>
      <c r="T57" s="26" t="s">
        <v>645</v>
      </c>
      <c r="U57" s="26" t="s">
        <v>645</v>
      </c>
      <c r="V57" s="26" t="s">
        <v>645</v>
      </c>
      <c r="W57" s="26" t="s">
        <v>645</v>
      </c>
      <c r="X57" s="26" t="s">
        <v>645</v>
      </c>
      <c r="Y57" s="26" t="s">
        <v>645</v>
      </c>
      <c r="Z57" s="26" t="s">
        <v>645</v>
      </c>
      <c r="AA57" s="26" t="s">
        <v>645</v>
      </c>
      <c r="AB57" s="26" t="s">
        <v>645</v>
      </c>
      <c r="AC57" s="26" t="s">
        <v>645</v>
      </c>
      <c r="AD57" s="35"/>
      <c r="AE57" s="36"/>
      <c r="AF57" s="11">
        <f t="shared" si="2"/>
        <v>2017</v>
      </c>
      <c r="AG57" s="11" t="str">
        <f t="shared" si="3"/>
        <v>540423201707009</v>
      </c>
    </row>
    <row r="58" ht="19.9" hidden="1" customHeight="1" spans="1:33">
      <c r="A58" s="25" t="str">
        <f>540423&amp;D58&amp;VLOOKUP(P58,{"青稞","01";"小麦","02";"饲料","03";"牦牛","04";"乳","05";"羊","06";"猪","07";"鸡","08";"蜂","09";"鱼虾","10";"藏药","11";"茶","12";"葡萄","13";"苹果","14";"猕猴桃","15";"设施农业","16";"乡村旅游","17";"商贸流通","18";"其他","19"},2,FALSE)&amp;TEXT(COUNTIF($P$5:P58,P58),"000")</f>
        <v>540423201716011</v>
      </c>
      <c r="B58" s="26" t="s">
        <v>48</v>
      </c>
      <c r="C58" s="27" t="s">
        <v>49</v>
      </c>
      <c r="D58" s="27">
        <v>2017</v>
      </c>
      <c r="E58" s="53" t="s">
        <v>130</v>
      </c>
      <c r="F58" s="58" t="s">
        <v>1380</v>
      </c>
      <c r="G58" s="58" t="s">
        <v>769</v>
      </c>
      <c r="H58" s="30" t="s">
        <v>770</v>
      </c>
      <c r="I58" s="31">
        <f t="shared" si="0"/>
        <v>23.82</v>
      </c>
      <c r="J58" s="31">
        <f>VLOOKUP(E58,附件2!$E$9:$I$410,5,0)/10000</f>
        <v>23.82</v>
      </c>
      <c r="K58" s="32">
        <f>VLOOKUP(E58,附件2!E:AF,28,0)/10000</f>
        <v>0</v>
      </c>
      <c r="L58" s="31">
        <f t="shared" si="1"/>
        <v>23.82</v>
      </c>
      <c r="M58" s="33">
        <f>VLOOKUP(E58,附件2!$E:$BE,30,0)/10000</f>
        <v>23.82</v>
      </c>
      <c r="N58" s="34">
        <f>VLOOKUP(E58,附件2!$E:$BE,53,0)/10000</f>
        <v>0</v>
      </c>
      <c r="O58" s="26" t="s">
        <v>642</v>
      </c>
      <c r="P58" s="26" t="s">
        <v>672</v>
      </c>
      <c r="Q58" s="26" t="s">
        <v>644</v>
      </c>
      <c r="R58" s="26" t="s">
        <v>650</v>
      </c>
      <c r="S58" s="26" t="s">
        <v>52</v>
      </c>
      <c r="T58" s="26" t="s">
        <v>645</v>
      </c>
      <c r="U58" s="26" t="s">
        <v>645</v>
      </c>
      <c r="V58" s="26" t="s">
        <v>645</v>
      </c>
      <c r="W58" s="26" t="s">
        <v>645</v>
      </c>
      <c r="X58" s="26" t="s">
        <v>645</v>
      </c>
      <c r="Y58" s="26" t="s">
        <v>645</v>
      </c>
      <c r="Z58" s="26" t="s">
        <v>645</v>
      </c>
      <c r="AA58" s="26" t="s">
        <v>645</v>
      </c>
      <c r="AB58" s="38">
        <v>0</v>
      </c>
      <c r="AC58" s="35" t="s">
        <v>646</v>
      </c>
      <c r="AD58" s="35" t="s">
        <v>651</v>
      </c>
      <c r="AE58" s="36"/>
      <c r="AF58" s="11">
        <f t="shared" si="2"/>
        <v>2017</v>
      </c>
      <c r="AG58" s="11" t="str">
        <f t="shared" si="3"/>
        <v>540423201716011</v>
      </c>
    </row>
    <row r="59" ht="19.9" hidden="1" customHeight="1" spans="1:33">
      <c r="A59" s="25" t="str">
        <f>540423&amp;D59&amp;VLOOKUP(P59,{"青稞","01";"小麦","02";"饲料","03";"牦牛","04";"乳","05";"羊","06";"猪","07";"鸡","08";"蜂","09";"鱼虾","10";"藏药","11";"茶","12";"葡萄","13";"苹果","14";"猕猴桃","15";"设施农业","16";"乡村旅游","17";"商贸流通","18";"其他","19"},2,FALSE)&amp;TEXT(COUNTIF($P$5:P59,P59),"000")</f>
        <v>540423201612002</v>
      </c>
      <c r="B59" s="26" t="s">
        <v>48</v>
      </c>
      <c r="C59" s="27" t="s">
        <v>49</v>
      </c>
      <c r="D59" s="27">
        <v>2016</v>
      </c>
      <c r="E59" s="53" t="s">
        <v>134</v>
      </c>
      <c r="F59" s="58" t="s">
        <v>1381</v>
      </c>
      <c r="G59" s="58" t="s">
        <v>1381</v>
      </c>
      <c r="H59" s="30" t="s">
        <v>1382</v>
      </c>
      <c r="I59" s="31">
        <f t="shared" si="0"/>
        <v>1344</v>
      </c>
      <c r="J59" s="31">
        <f>VLOOKUP(E59,附件2!$E$9:$I$410,5,0)/10000</f>
        <v>1344</v>
      </c>
      <c r="K59" s="32">
        <f>VLOOKUP(E59,附件2!E:AF,28,0)/10000</f>
        <v>0</v>
      </c>
      <c r="L59" s="31">
        <f t="shared" si="1"/>
        <v>1344</v>
      </c>
      <c r="M59" s="33">
        <f>VLOOKUP(E59,附件2!$E:$BE,30,0)/10000</f>
        <v>1344</v>
      </c>
      <c r="N59" s="34">
        <f>VLOOKUP(E59,附件2!$E:$BE,53,0)/10000</f>
        <v>0</v>
      </c>
      <c r="O59" s="26" t="s">
        <v>1320</v>
      </c>
      <c r="P59" s="26" t="s">
        <v>772</v>
      </c>
      <c r="Q59" s="26" t="s">
        <v>644</v>
      </c>
      <c r="R59" s="26" t="s">
        <v>645</v>
      </c>
      <c r="S59" s="26" t="s">
        <v>645</v>
      </c>
      <c r="T59" s="26" t="s">
        <v>645</v>
      </c>
      <c r="U59" s="26" t="s">
        <v>645</v>
      </c>
      <c r="V59" s="26" t="s">
        <v>645</v>
      </c>
      <c r="W59" s="26" t="s">
        <v>645</v>
      </c>
      <c r="X59" s="26" t="s">
        <v>645</v>
      </c>
      <c r="Y59" s="26" t="s">
        <v>645</v>
      </c>
      <c r="Z59" s="26" t="s">
        <v>645</v>
      </c>
      <c r="AA59" s="26" t="s">
        <v>645</v>
      </c>
      <c r="AB59" s="26" t="s">
        <v>645</v>
      </c>
      <c r="AC59" s="26" t="s">
        <v>645</v>
      </c>
      <c r="AD59" s="35"/>
      <c r="AE59" s="36"/>
      <c r="AF59" s="11">
        <f t="shared" si="2"/>
        <v>2016</v>
      </c>
      <c r="AG59" s="11" t="str">
        <f t="shared" si="3"/>
        <v>540423201612002</v>
      </c>
    </row>
    <row r="60" ht="19.9" hidden="1" customHeight="1" spans="1:33">
      <c r="A60" s="25" t="str">
        <f>540423&amp;D60&amp;VLOOKUP(P60,{"青稞","01";"小麦","02";"饲料","03";"牦牛","04";"乳","05";"羊","06";"猪","07";"鸡","08";"蜂","09";"鱼虾","10";"藏药","11";"茶","12";"葡萄","13";"苹果","14";"猕猴桃","15";"设施农业","16";"乡村旅游","17";"商贸流通","18";"其他","19"},2,FALSE)&amp;TEXT(COUNTIF($P$5:P60,P60),"000")</f>
        <v>540423201712003</v>
      </c>
      <c r="B60" s="26" t="s">
        <v>48</v>
      </c>
      <c r="C60" s="27" t="s">
        <v>49</v>
      </c>
      <c r="D60" s="27">
        <v>2017</v>
      </c>
      <c r="E60" s="29" t="s">
        <v>170</v>
      </c>
      <c r="F60" s="58" t="s">
        <v>1365</v>
      </c>
      <c r="G60" s="58" t="s">
        <v>738</v>
      </c>
      <c r="H60" s="30" t="s">
        <v>771</v>
      </c>
      <c r="I60" s="31">
        <f t="shared" si="0"/>
        <v>127.81</v>
      </c>
      <c r="J60" s="31">
        <f>VLOOKUP(E60,附件2!$E$9:$I$410,5,0)/10000</f>
        <v>127.81</v>
      </c>
      <c r="K60" s="32">
        <f>VLOOKUP(E60,附件2!E:AF,28,0)/10000</f>
        <v>0</v>
      </c>
      <c r="L60" s="31">
        <f t="shared" si="1"/>
        <v>123.958963</v>
      </c>
      <c r="M60" s="33">
        <f>VLOOKUP(E60,附件2!$E:$BE,30,0)/10000</f>
        <v>123.958963</v>
      </c>
      <c r="N60" s="34">
        <f>VLOOKUP(E60,附件2!$E:$BE,53,0)/10000</f>
        <v>0</v>
      </c>
      <c r="O60" s="26" t="s">
        <v>642</v>
      </c>
      <c r="P60" s="26" t="s">
        <v>772</v>
      </c>
      <c r="Q60" s="26" t="s">
        <v>644</v>
      </c>
      <c r="R60" s="26" t="s">
        <v>650</v>
      </c>
      <c r="S60" s="26" t="s">
        <v>52</v>
      </c>
      <c r="T60" s="26" t="s">
        <v>645</v>
      </c>
      <c r="U60" s="26" t="s">
        <v>645</v>
      </c>
      <c r="V60" s="26" t="s">
        <v>645</v>
      </c>
      <c r="W60" s="26" t="s">
        <v>645</v>
      </c>
      <c r="X60" s="26" t="s">
        <v>645</v>
      </c>
      <c r="Y60" s="26" t="s">
        <v>645</v>
      </c>
      <c r="Z60" s="26" t="s">
        <v>645</v>
      </c>
      <c r="AA60" s="26" t="s">
        <v>645</v>
      </c>
      <c r="AB60" s="38">
        <v>0</v>
      </c>
      <c r="AC60" s="35" t="s">
        <v>646</v>
      </c>
      <c r="AD60" s="35"/>
      <c r="AE60" s="36"/>
      <c r="AF60" s="11">
        <f t="shared" si="2"/>
        <v>2017</v>
      </c>
      <c r="AG60" s="11" t="str">
        <f t="shared" si="3"/>
        <v>540423201712003</v>
      </c>
    </row>
    <row r="61" ht="19.9" hidden="1" customHeight="1" spans="1:33">
      <c r="A61" s="25" t="str">
        <f>540423&amp;D61&amp;VLOOKUP(P61,{"青稞","01";"小麦","02";"饲料","03";"牦牛","04";"乳","05";"羊","06";"猪","07";"鸡","08";"蜂","09";"鱼虾","10";"藏药","11";"茶","12";"葡萄","13";"苹果","14";"猕猴桃","15";"设施农业","16";"乡村旅游","17";"商贸流通","18";"其他","19"},2,FALSE)&amp;TEXT(COUNTIF($P$5:P61,P61),"000")</f>
        <v>540423201607010</v>
      </c>
      <c r="B61" s="26" t="s">
        <v>48</v>
      </c>
      <c r="C61" s="27" t="s">
        <v>49</v>
      </c>
      <c r="D61" s="27">
        <v>2016</v>
      </c>
      <c r="E61" s="53" t="s">
        <v>135</v>
      </c>
      <c r="F61" s="58" t="s">
        <v>1333</v>
      </c>
      <c r="G61" s="58" t="s">
        <v>1333</v>
      </c>
      <c r="H61" s="30" t="s">
        <v>773</v>
      </c>
      <c r="I61" s="31">
        <f t="shared" si="0"/>
        <v>12.56</v>
      </c>
      <c r="J61" s="31">
        <f>VLOOKUP(E61,附件2!$E$9:$I$410,5,0)/10000</f>
        <v>12.56</v>
      </c>
      <c r="K61" s="32">
        <f>VLOOKUP(E61,附件2!E:AF,28,0)/10000</f>
        <v>0</v>
      </c>
      <c r="L61" s="31">
        <f t="shared" si="1"/>
        <v>12.56</v>
      </c>
      <c r="M61" s="33">
        <f>VLOOKUP(E61,附件2!$E:$BE,30,0)/10000</f>
        <v>12.56</v>
      </c>
      <c r="N61" s="34">
        <f>VLOOKUP(E61,附件2!$E:$BE,53,0)/10000</f>
        <v>0</v>
      </c>
      <c r="O61" s="26" t="s">
        <v>774</v>
      </c>
      <c r="P61" s="26" t="s">
        <v>726</v>
      </c>
      <c r="Q61" s="26" t="s">
        <v>644</v>
      </c>
      <c r="R61" s="26" t="s">
        <v>645</v>
      </c>
      <c r="S61" s="26" t="s">
        <v>645</v>
      </c>
      <c r="T61" s="26" t="s">
        <v>645</v>
      </c>
      <c r="U61" s="26" t="s">
        <v>645</v>
      </c>
      <c r="V61" s="26" t="s">
        <v>645</v>
      </c>
      <c r="W61" s="26" t="s">
        <v>645</v>
      </c>
      <c r="X61" s="26" t="s">
        <v>645</v>
      </c>
      <c r="Y61" s="26" t="s">
        <v>645</v>
      </c>
      <c r="Z61" s="26" t="s">
        <v>645</v>
      </c>
      <c r="AA61" s="26" t="s">
        <v>645</v>
      </c>
      <c r="AB61" s="26" t="s">
        <v>645</v>
      </c>
      <c r="AC61" s="26" t="s">
        <v>645</v>
      </c>
      <c r="AD61" s="35"/>
      <c r="AE61" s="36"/>
      <c r="AF61" s="11">
        <f t="shared" si="2"/>
        <v>2016</v>
      </c>
      <c r="AG61" s="11" t="str">
        <f t="shared" si="3"/>
        <v>540423201607010</v>
      </c>
    </row>
    <row r="62" ht="19.9" hidden="1" customHeight="1" spans="1:33">
      <c r="A62" s="25" t="str">
        <f>540423&amp;D62&amp;VLOOKUP(P62,{"青稞","01";"小麦","02";"饲料","03";"牦牛","04";"乳","05";"羊","06";"猪","07";"鸡","08";"蜂","09";"鱼虾","10";"藏药","11";"茶","12";"葡萄","13";"苹果","14";"猕猴桃","15";"设施农业","16";"乡村旅游","17";"商贸流通","18";"其他","19"},2,FALSE)&amp;TEXT(COUNTIF($P$5:P62,P62),"000")</f>
        <v>540423201619012</v>
      </c>
      <c r="B62" s="26" t="s">
        <v>48</v>
      </c>
      <c r="C62" s="27" t="s">
        <v>49</v>
      </c>
      <c r="D62" s="27">
        <v>2016</v>
      </c>
      <c r="E62" s="53" t="s">
        <v>127</v>
      </c>
      <c r="F62" s="58" t="s">
        <v>1383</v>
      </c>
      <c r="G62" s="58" t="s">
        <v>895</v>
      </c>
      <c r="H62" s="30" t="s">
        <v>1384</v>
      </c>
      <c r="I62" s="31">
        <f t="shared" si="0"/>
        <v>71.47</v>
      </c>
      <c r="J62" s="31">
        <f>VLOOKUP(E62,附件2!$E$9:$I$410,5,0)/10000</f>
        <v>71.47</v>
      </c>
      <c r="K62" s="32">
        <f>VLOOKUP(E62,附件2!E:AF,28,0)/10000</f>
        <v>0</v>
      </c>
      <c r="L62" s="31">
        <f t="shared" si="1"/>
        <v>71.47</v>
      </c>
      <c r="M62" s="33">
        <f>VLOOKUP(E62,附件2!$E:$BE,30,0)/10000</f>
        <v>71.47</v>
      </c>
      <c r="N62" s="34">
        <f>VLOOKUP(E62,附件2!$E:$BE,53,0)/10000</f>
        <v>0</v>
      </c>
      <c r="O62" s="26" t="s">
        <v>1320</v>
      </c>
      <c r="P62" s="26" t="s">
        <v>643</v>
      </c>
      <c r="Q62" s="26" t="s">
        <v>644</v>
      </c>
      <c r="R62" s="26" t="s">
        <v>645</v>
      </c>
      <c r="S62" s="26" t="s">
        <v>645</v>
      </c>
      <c r="T62" s="26" t="s">
        <v>645</v>
      </c>
      <c r="U62" s="26" t="s">
        <v>645</v>
      </c>
      <c r="V62" s="26" t="s">
        <v>645</v>
      </c>
      <c r="W62" s="26" t="s">
        <v>645</v>
      </c>
      <c r="X62" s="26" t="s">
        <v>645</v>
      </c>
      <c r="Y62" s="26" t="s">
        <v>645</v>
      </c>
      <c r="Z62" s="26" t="s">
        <v>645</v>
      </c>
      <c r="AA62" s="26" t="s">
        <v>645</v>
      </c>
      <c r="AB62" s="26" t="s">
        <v>645</v>
      </c>
      <c r="AC62" s="26" t="s">
        <v>645</v>
      </c>
      <c r="AD62" s="35"/>
      <c r="AE62" s="36"/>
      <c r="AF62" s="11">
        <f t="shared" si="2"/>
        <v>2016</v>
      </c>
      <c r="AG62" s="11" t="str">
        <f t="shared" si="3"/>
        <v>540423201619012</v>
      </c>
    </row>
    <row r="63" ht="19.9" hidden="1" customHeight="1" spans="1:33">
      <c r="A63" s="25" t="str">
        <f>540423&amp;D63&amp;VLOOKUP(P63,{"青稞","01";"小麦","02";"饲料","03";"牦牛","04";"乳","05";"羊","06";"猪","07";"鸡","08";"蜂","09";"鱼虾","10";"藏药","11";"茶","12";"葡萄","13";"苹果","14";"猕猴桃","15";"设施农业","16";"乡村旅游","17";"商贸流通","18";"其他","19"},2,FALSE)&amp;TEXT(COUNTIF($P$5:P63,P63),"000")</f>
        <v>540423201619013</v>
      </c>
      <c r="B63" s="26" t="s">
        <v>48</v>
      </c>
      <c r="C63" s="27" t="s">
        <v>49</v>
      </c>
      <c r="D63" s="27">
        <v>2016</v>
      </c>
      <c r="E63" s="29" t="s">
        <v>142</v>
      </c>
      <c r="F63" s="59" t="s">
        <v>1385</v>
      </c>
      <c r="G63" s="55" t="s">
        <v>1385</v>
      </c>
      <c r="H63" s="30" t="s">
        <v>1386</v>
      </c>
      <c r="I63" s="31">
        <f t="shared" si="0"/>
        <v>283.6</v>
      </c>
      <c r="J63" s="31">
        <f>VLOOKUP(E63,附件2!$E$9:$I$410,5,0)/10000</f>
        <v>283.6</v>
      </c>
      <c r="K63" s="32">
        <f>VLOOKUP(E63,附件2!E:AF,28,0)/10000</f>
        <v>0</v>
      </c>
      <c r="L63" s="31">
        <f t="shared" si="1"/>
        <v>283.6</v>
      </c>
      <c r="M63" s="33">
        <f>VLOOKUP(E63,附件2!$E:$BE,30,0)/10000</f>
        <v>283.6</v>
      </c>
      <c r="N63" s="34">
        <f>VLOOKUP(E63,附件2!$E:$BE,53,0)/10000</f>
        <v>0</v>
      </c>
      <c r="O63" s="26" t="s">
        <v>1320</v>
      </c>
      <c r="P63" s="26" t="s">
        <v>643</v>
      </c>
      <c r="Q63" s="26" t="s">
        <v>644</v>
      </c>
      <c r="R63" s="26" t="s">
        <v>645</v>
      </c>
      <c r="S63" s="26" t="s">
        <v>645</v>
      </c>
      <c r="T63" s="26" t="s">
        <v>645</v>
      </c>
      <c r="U63" s="26" t="s">
        <v>645</v>
      </c>
      <c r="V63" s="26" t="s">
        <v>645</v>
      </c>
      <c r="W63" s="26" t="s">
        <v>645</v>
      </c>
      <c r="X63" s="26" t="s">
        <v>645</v>
      </c>
      <c r="Y63" s="26" t="s">
        <v>645</v>
      </c>
      <c r="Z63" s="26" t="s">
        <v>645</v>
      </c>
      <c r="AA63" s="26" t="s">
        <v>645</v>
      </c>
      <c r="AB63" s="26" t="s">
        <v>645</v>
      </c>
      <c r="AC63" s="26" t="s">
        <v>645</v>
      </c>
      <c r="AD63" s="35"/>
      <c r="AE63" s="36"/>
      <c r="AF63" s="11">
        <f t="shared" si="2"/>
        <v>2016</v>
      </c>
      <c r="AG63" s="11" t="str">
        <f t="shared" si="3"/>
        <v>540423201619013</v>
      </c>
    </row>
    <row r="64" ht="19.9" hidden="1" customHeight="1" spans="1:33">
      <c r="A64" s="25" t="str">
        <f>540423&amp;D64&amp;VLOOKUP(P64,{"青稞","01";"小麦","02";"饲料","03";"牦牛","04";"乳","05";"羊","06";"猪","07";"鸡","08";"蜂","09";"鱼虾","10";"藏药","11";"茶","12";"葡萄","13";"苹果","14";"猕猴桃","15";"设施农业","16";"乡村旅游","17";"商贸流通","18";"其他","19"},2,FALSE)&amp;TEXT(COUNTIF($P$5:P64,P64),"000")</f>
        <v>540423201607011</v>
      </c>
      <c r="B64" s="26" t="s">
        <v>48</v>
      </c>
      <c r="C64" s="27" t="s">
        <v>49</v>
      </c>
      <c r="D64" s="27">
        <v>2016</v>
      </c>
      <c r="E64" s="53" t="s">
        <v>136</v>
      </c>
      <c r="F64" s="58" t="s">
        <v>1362</v>
      </c>
      <c r="G64" s="58" t="s">
        <v>699</v>
      </c>
      <c r="H64" s="30" t="s">
        <v>775</v>
      </c>
      <c r="I64" s="31">
        <f t="shared" si="0"/>
        <v>136</v>
      </c>
      <c r="J64" s="31">
        <f>VLOOKUP(E64,附件2!$E$9:$I$410,5,0)/10000</f>
        <v>136</v>
      </c>
      <c r="K64" s="32">
        <f>VLOOKUP(E64,附件2!E:AF,28,0)/10000</f>
        <v>0</v>
      </c>
      <c r="L64" s="31">
        <f t="shared" si="1"/>
        <v>136</v>
      </c>
      <c r="M64" s="33">
        <f>VLOOKUP(E64,附件2!$E:$BE,30,0)/10000</f>
        <v>136</v>
      </c>
      <c r="N64" s="34">
        <f>VLOOKUP(E64,附件2!$E:$BE,53,0)/10000</f>
        <v>0</v>
      </c>
      <c r="O64" s="26" t="s">
        <v>642</v>
      </c>
      <c r="P64" s="26" t="s">
        <v>726</v>
      </c>
      <c r="Q64" s="26" t="s">
        <v>644</v>
      </c>
      <c r="R64" s="42" t="s">
        <v>650</v>
      </c>
      <c r="S64" s="26" t="s">
        <v>52</v>
      </c>
      <c r="T64" s="26" t="s">
        <v>645</v>
      </c>
      <c r="U64" s="26" t="s">
        <v>645</v>
      </c>
      <c r="V64" s="26" t="s">
        <v>645</v>
      </c>
      <c r="W64" s="26" t="s">
        <v>645</v>
      </c>
      <c r="X64" s="26" t="s">
        <v>645</v>
      </c>
      <c r="Y64" s="26" t="s">
        <v>645</v>
      </c>
      <c r="Z64" s="26" t="s">
        <v>645</v>
      </c>
      <c r="AA64" s="26" t="s">
        <v>645</v>
      </c>
      <c r="AB64" s="38">
        <v>0</v>
      </c>
      <c r="AC64" s="35" t="s">
        <v>646</v>
      </c>
      <c r="AD64" s="35"/>
      <c r="AE64" s="36"/>
      <c r="AF64" s="11">
        <f t="shared" si="2"/>
        <v>2016</v>
      </c>
      <c r="AG64" s="11" t="str">
        <f t="shared" si="3"/>
        <v>540423201607011</v>
      </c>
    </row>
    <row r="65" ht="19.9" hidden="1" customHeight="1" spans="1:33">
      <c r="A65" s="25" t="str">
        <f>540423&amp;D65&amp;VLOOKUP(P65,{"青稞","01";"小麦","02";"饲料","03";"牦牛","04";"乳","05";"羊","06";"猪","07";"鸡","08";"蜂","09";"鱼虾","10";"藏药","11";"茶","12";"葡萄","13";"苹果","14";"猕猴桃","15";"设施农业","16";"乡村旅游","17";"商贸流通","18";"其他","19"},2,FALSE)&amp;TEXT(COUNTIF($P$5:P65,P65),"000")</f>
        <v>540423201719014</v>
      </c>
      <c r="B65" s="26" t="s">
        <v>48</v>
      </c>
      <c r="C65" s="27" t="s">
        <v>49</v>
      </c>
      <c r="D65" s="27">
        <v>2017</v>
      </c>
      <c r="E65" s="53" t="s">
        <v>171</v>
      </c>
      <c r="F65" s="58" t="s">
        <v>1387</v>
      </c>
      <c r="G65" s="58" t="s">
        <v>1387</v>
      </c>
      <c r="H65" s="30" t="s">
        <v>1388</v>
      </c>
      <c r="I65" s="31">
        <f t="shared" si="0"/>
        <v>133.81</v>
      </c>
      <c r="J65" s="31">
        <f>VLOOKUP(E65,附件2!$E$9:$I$410,5,0)/10000</f>
        <v>133.81</v>
      </c>
      <c r="K65" s="32">
        <f>VLOOKUP(E65,附件2!E:AF,28,0)/10000</f>
        <v>0</v>
      </c>
      <c r="L65" s="31">
        <f t="shared" si="1"/>
        <v>123.56</v>
      </c>
      <c r="M65" s="33">
        <f>VLOOKUP(E65,附件2!$E:$BE,30,0)/10000</f>
        <v>123.56</v>
      </c>
      <c r="N65" s="34">
        <f>VLOOKUP(E65,附件2!$E:$BE,53,0)/10000</f>
        <v>0</v>
      </c>
      <c r="O65" s="26" t="s">
        <v>1320</v>
      </c>
      <c r="P65" s="26" t="s">
        <v>643</v>
      </c>
      <c r="Q65" s="26" t="s">
        <v>644</v>
      </c>
      <c r="R65" s="26" t="s">
        <v>645</v>
      </c>
      <c r="S65" s="26" t="s">
        <v>645</v>
      </c>
      <c r="T65" s="26" t="s">
        <v>645</v>
      </c>
      <c r="U65" s="26" t="s">
        <v>645</v>
      </c>
      <c r="V65" s="26" t="s">
        <v>645</v>
      </c>
      <c r="W65" s="26" t="s">
        <v>645</v>
      </c>
      <c r="X65" s="26" t="s">
        <v>645</v>
      </c>
      <c r="Y65" s="26" t="s">
        <v>645</v>
      </c>
      <c r="Z65" s="26" t="s">
        <v>645</v>
      </c>
      <c r="AA65" s="26" t="s">
        <v>645</v>
      </c>
      <c r="AB65" s="26" t="s">
        <v>645</v>
      </c>
      <c r="AC65" s="26" t="s">
        <v>645</v>
      </c>
      <c r="AD65" s="35" t="s">
        <v>651</v>
      </c>
      <c r="AE65" s="36"/>
      <c r="AF65" s="11">
        <f t="shared" si="2"/>
        <v>2017</v>
      </c>
      <c r="AG65" s="11" t="str">
        <f t="shared" si="3"/>
        <v>540423201719014</v>
      </c>
    </row>
    <row r="66" ht="19.9" hidden="1" customHeight="1" spans="1:33">
      <c r="A66" s="25" t="str">
        <f>540423&amp;D66&amp;VLOOKUP(P66,{"青稞","01";"小麦","02";"饲料","03";"牦牛","04";"乳","05";"羊","06";"猪","07";"鸡","08";"蜂","09";"鱼虾","10";"藏药","11";"茶","12";"葡萄","13";"苹果","14";"猕猴桃","15";"设施农业","16";"乡村旅游","17";"商贸流通","18";"其他","19"},2,FALSE)&amp;TEXT(COUNTIF($P$5:P66,P66),"000")</f>
        <v>540423201719015</v>
      </c>
      <c r="B66" s="26" t="s">
        <v>48</v>
      </c>
      <c r="C66" s="27" t="s">
        <v>49</v>
      </c>
      <c r="D66" s="27">
        <v>2017</v>
      </c>
      <c r="E66" s="53" t="s">
        <v>167</v>
      </c>
      <c r="F66" s="58" t="s">
        <v>1389</v>
      </c>
      <c r="G66" s="58" t="s">
        <v>776</v>
      </c>
      <c r="H66" s="30" t="s">
        <v>777</v>
      </c>
      <c r="I66" s="31">
        <f t="shared" si="0"/>
        <v>215.4</v>
      </c>
      <c r="J66" s="31">
        <f>VLOOKUP(E66,附件2!$E$9:$I$410,5,0)/10000</f>
        <v>215.4</v>
      </c>
      <c r="K66" s="32">
        <f>VLOOKUP(E66,附件2!E:AF,28,0)/10000</f>
        <v>0</v>
      </c>
      <c r="L66" s="31">
        <f t="shared" si="1"/>
        <v>192.251639</v>
      </c>
      <c r="M66" s="33">
        <f>VLOOKUP(E66,附件2!$E:$BE,30,0)/10000</f>
        <v>192.251639</v>
      </c>
      <c r="N66" s="34">
        <f>VLOOKUP(E66,附件2!$E:$BE,53,0)/10000</f>
        <v>0</v>
      </c>
      <c r="O66" s="26" t="s">
        <v>642</v>
      </c>
      <c r="P66" s="26" t="s">
        <v>643</v>
      </c>
      <c r="Q66" s="26" t="s">
        <v>644</v>
      </c>
      <c r="R66" s="26" t="s">
        <v>650</v>
      </c>
      <c r="S66" s="26" t="s">
        <v>52</v>
      </c>
      <c r="T66" s="26" t="s">
        <v>645</v>
      </c>
      <c r="U66" s="26" t="s">
        <v>645</v>
      </c>
      <c r="V66" s="26" t="s">
        <v>645</v>
      </c>
      <c r="W66" s="26" t="s">
        <v>645</v>
      </c>
      <c r="X66" s="26" t="s">
        <v>645</v>
      </c>
      <c r="Y66" s="26" t="s">
        <v>645</v>
      </c>
      <c r="Z66" s="26" t="s">
        <v>645</v>
      </c>
      <c r="AA66" s="26" t="s">
        <v>645</v>
      </c>
      <c r="AB66" s="38">
        <v>0</v>
      </c>
      <c r="AC66" s="35" t="s">
        <v>646</v>
      </c>
      <c r="AD66" s="35" t="s">
        <v>692</v>
      </c>
      <c r="AE66" s="36"/>
      <c r="AF66" s="11">
        <f t="shared" si="2"/>
        <v>2017</v>
      </c>
      <c r="AG66" s="11" t="str">
        <f t="shared" si="3"/>
        <v>540423201719015</v>
      </c>
    </row>
    <row r="67" ht="19.9" hidden="1" customHeight="1" spans="1:33">
      <c r="A67" s="25" t="str">
        <f>540423&amp;D67&amp;VLOOKUP(P67,{"青稞","01";"小麦","02";"饲料","03";"牦牛","04";"乳","05";"羊","06";"猪","07";"鸡","08";"蜂","09";"鱼虾","10";"藏药","11";"茶","12";"葡萄","13";"苹果","14";"猕猴桃","15";"设施农业","16";"乡村旅游","17";"商贸流通","18";"其他","19"},2,FALSE)&amp;TEXT(COUNTIF($P$5:P67,P67),"000")</f>
        <v>540423201619016</v>
      </c>
      <c r="B67" s="26" t="s">
        <v>48</v>
      </c>
      <c r="C67" s="27" t="s">
        <v>49</v>
      </c>
      <c r="D67" s="27">
        <v>2016</v>
      </c>
      <c r="E67" s="53" t="s">
        <v>126</v>
      </c>
      <c r="F67" s="39" t="s">
        <v>1390</v>
      </c>
      <c r="G67" s="58" t="s">
        <v>20</v>
      </c>
      <c r="H67" s="30" t="s">
        <v>1391</v>
      </c>
      <c r="I67" s="31">
        <f t="shared" si="0"/>
        <v>100</v>
      </c>
      <c r="J67" s="31">
        <f>VLOOKUP(E67,附件2!$E$9:$I$410,5,0)/10000</f>
        <v>100</v>
      </c>
      <c r="K67" s="32">
        <f>VLOOKUP(E67,附件2!E:AF,28,0)/10000</f>
        <v>0</v>
      </c>
      <c r="L67" s="31">
        <f t="shared" si="1"/>
        <v>99.956</v>
      </c>
      <c r="M67" s="33">
        <f>VLOOKUP(E67,附件2!$E:$BE,30,0)/10000</f>
        <v>99.956</v>
      </c>
      <c r="N67" s="34">
        <f>VLOOKUP(E67,附件2!$E:$BE,53,0)/10000</f>
        <v>0</v>
      </c>
      <c r="O67" s="26" t="s">
        <v>1320</v>
      </c>
      <c r="P67" s="26" t="s">
        <v>643</v>
      </c>
      <c r="Q67" s="26" t="s">
        <v>644</v>
      </c>
      <c r="R67" s="26" t="s">
        <v>645</v>
      </c>
      <c r="S67" s="26" t="s">
        <v>645</v>
      </c>
      <c r="T67" s="26" t="s">
        <v>645</v>
      </c>
      <c r="U67" s="26" t="s">
        <v>645</v>
      </c>
      <c r="V67" s="26" t="s">
        <v>645</v>
      </c>
      <c r="W67" s="26" t="s">
        <v>645</v>
      </c>
      <c r="X67" s="26" t="s">
        <v>645</v>
      </c>
      <c r="Y67" s="26" t="s">
        <v>645</v>
      </c>
      <c r="Z67" s="26" t="s">
        <v>645</v>
      </c>
      <c r="AA67" s="26" t="s">
        <v>645</v>
      </c>
      <c r="AB67" s="26" t="s">
        <v>645</v>
      </c>
      <c r="AC67" s="26" t="s">
        <v>645</v>
      </c>
      <c r="AD67" s="35"/>
      <c r="AE67" s="36"/>
      <c r="AF67" s="11">
        <f t="shared" si="2"/>
        <v>2016</v>
      </c>
      <c r="AG67" s="11" t="str">
        <f t="shared" si="3"/>
        <v>540423201619016</v>
      </c>
    </row>
    <row r="68" ht="19.9" hidden="1" customHeight="1" spans="1:33">
      <c r="A68" s="25" t="str">
        <f>540423&amp;D68&amp;VLOOKUP(P68,{"青稞","01";"小麦","02";"饲料","03";"牦牛","04";"乳","05";"羊","06";"猪","07";"鸡","08";"蜂","09";"鱼虾","10";"藏药","11";"茶","12";"葡萄","13";"苹果","14";"猕猴桃","15";"设施农业","16";"乡村旅游","17";"商贸流通","18";"其他","19"},2,FALSE)&amp;TEXT(COUNTIF($P$5:P68,P68),"000")</f>
        <v>540423201612004</v>
      </c>
      <c r="B68" s="26" t="s">
        <v>48</v>
      </c>
      <c r="C68" s="27" t="s">
        <v>49</v>
      </c>
      <c r="D68" s="27">
        <v>2016</v>
      </c>
      <c r="E68" s="60" t="s">
        <v>123</v>
      </c>
      <c r="F68" s="61" t="s">
        <v>1392</v>
      </c>
      <c r="G68" s="61" t="s">
        <v>1392</v>
      </c>
      <c r="H68" s="30" t="s">
        <v>1393</v>
      </c>
      <c r="I68" s="31">
        <f t="shared" si="0"/>
        <v>523.82</v>
      </c>
      <c r="J68" s="31">
        <f>VLOOKUP(E68,附件2!$E$9:$I$410,5,0)/10000</f>
        <v>523.82</v>
      </c>
      <c r="K68" s="32">
        <f>VLOOKUP(E68,附件2!E:AF,28,0)/10000</f>
        <v>0</v>
      </c>
      <c r="L68" s="31">
        <f t="shared" si="1"/>
        <v>224.8219</v>
      </c>
      <c r="M68" s="33">
        <f>VLOOKUP(E68,附件2!$E:$BE,30,0)/10000</f>
        <v>224.8219</v>
      </c>
      <c r="N68" s="34">
        <f>VLOOKUP(E68,附件2!$E:$BE,53,0)/10000</f>
        <v>0</v>
      </c>
      <c r="O68" s="26" t="s">
        <v>1320</v>
      </c>
      <c r="P68" s="26" t="s">
        <v>772</v>
      </c>
      <c r="Q68" s="26" t="s">
        <v>644</v>
      </c>
      <c r="R68" s="26" t="s">
        <v>645</v>
      </c>
      <c r="S68" s="26" t="s">
        <v>645</v>
      </c>
      <c r="T68" s="26" t="s">
        <v>645</v>
      </c>
      <c r="U68" s="26" t="s">
        <v>645</v>
      </c>
      <c r="V68" s="26" t="s">
        <v>645</v>
      </c>
      <c r="W68" s="26" t="s">
        <v>645</v>
      </c>
      <c r="X68" s="26" t="s">
        <v>645</v>
      </c>
      <c r="Y68" s="26" t="s">
        <v>645</v>
      </c>
      <c r="Z68" s="26" t="s">
        <v>645</v>
      </c>
      <c r="AA68" s="26" t="s">
        <v>645</v>
      </c>
      <c r="AB68" s="26" t="s">
        <v>645</v>
      </c>
      <c r="AC68" s="26" t="s">
        <v>645</v>
      </c>
      <c r="AD68" s="35"/>
      <c r="AE68" s="36"/>
      <c r="AF68" s="11">
        <f t="shared" si="2"/>
        <v>2016</v>
      </c>
      <c r="AG68" s="11" t="str">
        <f t="shared" si="3"/>
        <v>540423201612004</v>
      </c>
    </row>
    <row r="69" ht="19.9" hidden="1" customHeight="1" spans="1:33">
      <c r="A69" s="25" t="str">
        <f>540423&amp;D69&amp;VLOOKUP(P69,{"青稞","01";"小麦","02";"饲料","03";"牦牛","04";"乳","05";"羊","06";"猪","07";"鸡","08";"蜂","09";"鱼虾","10";"藏药","11";"茶","12";"葡萄","13";"苹果","14";"猕猴桃","15";"设施农业","16";"乡村旅游","17";"商贸流通","18";"其他","19"},2,FALSE)&amp;TEXT(COUNTIF($P$5:P69,P69),"000")</f>
        <v>540423201617017</v>
      </c>
      <c r="B69" s="26" t="s">
        <v>48</v>
      </c>
      <c r="C69" s="27" t="s">
        <v>49</v>
      </c>
      <c r="D69" s="27">
        <v>2016</v>
      </c>
      <c r="E69" s="60" t="s">
        <v>129</v>
      </c>
      <c r="F69" s="29" t="s">
        <v>1365</v>
      </c>
      <c r="G69" s="29" t="s">
        <v>1365</v>
      </c>
      <c r="H69" s="30" t="s">
        <v>778</v>
      </c>
      <c r="I69" s="31">
        <f t="shared" ref="I69:I132" si="4">J69+K69</f>
        <v>120</v>
      </c>
      <c r="J69" s="31">
        <f>VLOOKUP(E69,附件2!$E$9:$I$410,5,0)/10000</f>
        <v>120</v>
      </c>
      <c r="K69" s="32">
        <f>VLOOKUP(E69,附件2!E:AF,28,0)/10000</f>
        <v>0</v>
      </c>
      <c r="L69" s="31">
        <f t="shared" ref="L69:L132" si="5">M69+N69</f>
        <v>120</v>
      </c>
      <c r="M69" s="33">
        <f>VLOOKUP(E69,附件2!$E:$BE,30,0)/10000</f>
        <v>120</v>
      </c>
      <c r="N69" s="34">
        <f>VLOOKUP(E69,附件2!$E:$BE,53,0)/10000</f>
        <v>0</v>
      </c>
      <c r="O69" s="62" t="s">
        <v>774</v>
      </c>
      <c r="P69" s="26" t="s">
        <v>655</v>
      </c>
      <c r="Q69" s="26" t="s">
        <v>644</v>
      </c>
      <c r="R69" s="26" t="s">
        <v>645</v>
      </c>
      <c r="S69" s="26" t="s">
        <v>645</v>
      </c>
      <c r="T69" s="26" t="s">
        <v>645</v>
      </c>
      <c r="U69" s="26" t="s">
        <v>645</v>
      </c>
      <c r="V69" s="26" t="s">
        <v>645</v>
      </c>
      <c r="W69" s="26" t="s">
        <v>645</v>
      </c>
      <c r="X69" s="26" t="s">
        <v>645</v>
      </c>
      <c r="Y69" s="26" t="s">
        <v>645</v>
      </c>
      <c r="Z69" s="26" t="s">
        <v>645</v>
      </c>
      <c r="AA69" s="26" t="s">
        <v>645</v>
      </c>
      <c r="AB69" s="26" t="s">
        <v>645</v>
      </c>
      <c r="AC69" s="26" t="s">
        <v>645</v>
      </c>
      <c r="AD69" s="35"/>
      <c r="AE69" s="36"/>
      <c r="AF69" s="11">
        <f t="shared" ref="AF69:AF132" si="6">D69</f>
        <v>2016</v>
      </c>
      <c r="AG69" s="11" t="str">
        <f t="shared" ref="AG69:AG132" si="7">A69</f>
        <v>540423201617017</v>
      </c>
    </row>
    <row r="70" ht="19.9" hidden="1" customHeight="1" spans="1:33">
      <c r="A70" s="25" t="str">
        <f>540423&amp;D70&amp;VLOOKUP(P70,{"青稞","01";"小麦","02";"饲料","03";"牦牛","04";"乳","05";"羊","06";"猪","07";"鸡","08";"蜂","09";"鱼虾","10";"藏药","11";"茶","12";"葡萄","13";"苹果","14";"猕猴桃","15";"设施农业","16";"乡村旅游","17";"商贸流通","18";"其他","19"},2,FALSE)&amp;TEXT(COUNTIF($P$5:P70,P70),"000")</f>
        <v>540423201816012</v>
      </c>
      <c r="B70" s="26" t="s">
        <v>48</v>
      </c>
      <c r="C70" s="27" t="s">
        <v>49</v>
      </c>
      <c r="D70" s="27">
        <v>2018</v>
      </c>
      <c r="E70" s="60" t="s">
        <v>177</v>
      </c>
      <c r="F70" s="63" t="s">
        <v>1348</v>
      </c>
      <c r="G70" s="63" t="s">
        <v>1348</v>
      </c>
      <c r="H70" s="30" t="s">
        <v>1394</v>
      </c>
      <c r="I70" s="31">
        <f t="shared" si="4"/>
        <v>15</v>
      </c>
      <c r="J70" s="31">
        <f>VLOOKUP(E70,附件2!$E$9:$I$410,5,0)/10000</f>
        <v>15</v>
      </c>
      <c r="K70" s="32">
        <f>VLOOKUP(E70,附件2!E:AF,28,0)/10000</f>
        <v>0</v>
      </c>
      <c r="L70" s="31">
        <f t="shared" si="5"/>
        <v>8.7</v>
      </c>
      <c r="M70" s="33">
        <f>VLOOKUP(E70,附件2!$E:$BE,30,0)/10000</f>
        <v>8.7</v>
      </c>
      <c r="N70" s="34">
        <f>VLOOKUP(E70,附件2!$E:$BE,53,0)/10000</f>
        <v>0</v>
      </c>
      <c r="O70" s="26" t="s">
        <v>1320</v>
      </c>
      <c r="P70" s="26" t="s">
        <v>672</v>
      </c>
      <c r="Q70" s="26" t="s">
        <v>644</v>
      </c>
      <c r="R70" s="26" t="s">
        <v>645</v>
      </c>
      <c r="S70" s="26" t="s">
        <v>645</v>
      </c>
      <c r="T70" s="26" t="s">
        <v>645</v>
      </c>
      <c r="U70" s="26" t="s">
        <v>645</v>
      </c>
      <c r="V70" s="26" t="s">
        <v>645</v>
      </c>
      <c r="W70" s="26" t="s">
        <v>645</v>
      </c>
      <c r="X70" s="26" t="s">
        <v>645</v>
      </c>
      <c r="Y70" s="26" t="s">
        <v>645</v>
      </c>
      <c r="Z70" s="26" t="s">
        <v>645</v>
      </c>
      <c r="AA70" s="26" t="s">
        <v>645</v>
      </c>
      <c r="AB70" s="26" t="s">
        <v>645</v>
      </c>
      <c r="AC70" s="26" t="s">
        <v>645</v>
      </c>
      <c r="AD70" s="35"/>
      <c r="AE70" s="36"/>
      <c r="AF70" s="11">
        <f t="shared" si="6"/>
        <v>2018</v>
      </c>
      <c r="AG70" s="11" t="str">
        <f t="shared" si="7"/>
        <v>540423201816012</v>
      </c>
    </row>
    <row r="71" ht="19.9" hidden="1" customHeight="1" spans="1:33">
      <c r="A71" s="25" t="str">
        <f>540423&amp;D71&amp;VLOOKUP(P71,{"青稞","01";"小麦","02";"饲料","03";"牦牛","04";"乳","05";"羊","06";"猪","07";"鸡","08";"蜂","09";"鱼虾","10";"藏药","11";"茶","12";"葡萄","13";"苹果","14";"猕猴桃","15";"设施农业","16";"乡村旅游","17";"商贸流通","18";"其他","19"},2,FALSE)&amp;TEXT(COUNTIF($P$5:P71,P71),"000")</f>
        <v>540423201716013</v>
      </c>
      <c r="B71" s="26" t="s">
        <v>48</v>
      </c>
      <c r="C71" s="27" t="s">
        <v>49</v>
      </c>
      <c r="D71" s="27">
        <v>2017</v>
      </c>
      <c r="E71" s="29" t="s">
        <v>175</v>
      </c>
      <c r="F71" s="29" t="s">
        <v>1395</v>
      </c>
      <c r="G71" s="29" t="s">
        <v>1395</v>
      </c>
      <c r="H71" s="30" t="s">
        <v>1396</v>
      </c>
      <c r="I71" s="31">
        <f t="shared" si="4"/>
        <v>20.35</v>
      </c>
      <c r="J71" s="31">
        <f>VLOOKUP(E71,附件2!$E$9:$I$410,5,0)/10000</f>
        <v>20.35</v>
      </c>
      <c r="K71" s="32">
        <f>VLOOKUP(E71,附件2!E:AF,28,0)/10000</f>
        <v>0</v>
      </c>
      <c r="L71" s="31">
        <f t="shared" si="5"/>
        <v>19.48</v>
      </c>
      <c r="M71" s="33">
        <f>VLOOKUP(E71,附件2!$E:$BE,30,0)/10000</f>
        <v>19.48</v>
      </c>
      <c r="N71" s="34">
        <f>VLOOKUP(E71,附件2!$E:$BE,53,0)/10000</f>
        <v>0</v>
      </c>
      <c r="O71" s="26" t="s">
        <v>1320</v>
      </c>
      <c r="P71" s="26" t="s">
        <v>672</v>
      </c>
      <c r="Q71" s="26" t="s">
        <v>644</v>
      </c>
      <c r="R71" s="26" t="s">
        <v>645</v>
      </c>
      <c r="S71" s="26" t="s">
        <v>645</v>
      </c>
      <c r="T71" s="26" t="s">
        <v>645</v>
      </c>
      <c r="U71" s="26" t="s">
        <v>645</v>
      </c>
      <c r="V71" s="26" t="s">
        <v>645</v>
      </c>
      <c r="W71" s="26" t="s">
        <v>645</v>
      </c>
      <c r="X71" s="26" t="s">
        <v>645</v>
      </c>
      <c r="Y71" s="26" t="s">
        <v>645</v>
      </c>
      <c r="Z71" s="26" t="s">
        <v>645</v>
      </c>
      <c r="AA71" s="26" t="s">
        <v>645</v>
      </c>
      <c r="AB71" s="26" t="s">
        <v>645</v>
      </c>
      <c r="AC71" s="26" t="s">
        <v>645</v>
      </c>
      <c r="AD71" s="35"/>
      <c r="AE71" s="36"/>
      <c r="AF71" s="11">
        <f t="shared" si="6"/>
        <v>2017</v>
      </c>
      <c r="AG71" s="11" t="str">
        <f t="shared" si="7"/>
        <v>540423201716013</v>
      </c>
    </row>
    <row r="72" ht="19.9" customHeight="1" spans="1:33">
      <c r="A72" s="25" t="str">
        <f>540423&amp;D72&amp;VLOOKUP(P72,{"青稞","01";"小麦","02";"饲料","03";"牦牛","04";"乳","05";"羊","06";"猪","07";"鸡","08";"蜂","09";"鱼虾","10";"藏药","11";"茶","12";"葡萄","13";"苹果","14";"猕猴桃","15";"设施农业","16";"乡村旅游","17";"商贸流通","18";"其他","19"},2,FALSE)&amp;TEXT(COUNTIF($P$5:P72,P72),"000")</f>
        <v>540423201716014</v>
      </c>
      <c r="B72" s="26" t="s">
        <v>48</v>
      </c>
      <c r="C72" s="27" t="s">
        <v>49</v>
      </c>
      <c r="D72" s="27">
        <v>2017</v>
      </c>
      <c r="E72" s="64" t="s">
        <v>173</v>
      </c>
      <c r="F72" s="29" t="s">
        <v>1397</v>
      </c>
      <c r="G72" s="29" t="s">
        <v>985</v>
      </c>
      <c r="H72" s="37" t="s">
        <v>1398</v>
      </c>
      <c r="I72" s="31">
        <f t="shared" si="4"/>
        <v>49.43</v>
      </c>
      <c r="J72" s="31">
        <f>VLOOKUP(E72,附件2!$E$9:$I$410,5,0)/10000</f>
        <v>49.43</v>
      </c>
      <c r="K72" s="32">
        <f>VLOOKUP(E72,附件2!E:AF,28,0)/10000</f>
        <v>0</v>
      </c>
      <c r="L72" s="31">
        <f t="shared" si="5"/>
        <v>49.43</v>
      </c>
      <c r="M72" s="33">
        <f>VLOOKUP(E72,附件2!$E:$BE,30,0)/10000</f>
        <v>49.43</v>
      </c>
      <c r="N72" s="34">
        <f>VLOOKUP(E72,附件2!$E:$BE,53,0)/10000</f>
        <v>0</v>
      </c>
      <c r="O72" s="26" t="s">
        <v>642</v>
      </c>
      <c r="P72" s="26" t="s">
        <v>672</v>
      </c>
      <c r="Q72" s="26" t="s">
        <v>644</v>
      </c>
      <c r="R72" s="26" t="s">
        <v>704</v>
      </c>
      <c r="S72" s="26" t="s">
        <v>645</v>
      </c>
      <c r="T72" s="26" t="s">
        <v>645</v>
      </c>
      <c r="U72" s="26" t="s">
        <v>645</v>
      </c>
      <c r="V72" s="26" t="s">
        <v>645</v>
      </c>
      <c r="W72" s="26" t="s">
        <v>645</v>
      </c>
      <c r="X72" s="26" t="s">
        <v>645</v>
      </c>
      <c r="Y72" s="26" t="s">
        <v>645</v>
      </c>
      <c r="Z72" s="26" t="s">
        <v>645</v>
      </c>
      <c r="AA72" s="26" t="s">
        <v>645</v>
      </c>
      <c r="AB72" s="26" t="s">
        <v>645</v>
      </c>
      <c r="AC72" s="26" t="s">
        <v>645</v>
      </c>
      <c r="AD72" s="35"/>
      <c r="AE72" s="36"/>
      <c r="AF72" s="11">
        <f t="shared" si="6"/>
        <v>2017</v>
      </c>
      <c r="AG72" s="11" t="str">
        <f t="shared" si="7"/>
        <v>540423201716014</v>
      </c>
    </row>
    <row r="73" ht="19.9" hidden="1" customHeight="1" spans="1:33">
      <c r="A73" s="25" t="str">
        <f>540423&amp;D73&amp;VLOOKUP(P73,{"青稞","01";"小麦","02";"饲料","03";"牦牛","04";"乳","05";"羊","06";"猪","07";"鸡","08";"蜂","09";"鱼虾","10";"藏药","11";"茶","12";"葡萄","13";"苹果","14";"猕猴桃","15";"设施农业","16";"乡村旅游","17";"商贸流通","18";"其他","19"},2,FALSE)&amp;TEXT(COUNTIF($P$5:P73,P73),"000")</f>
        <v>540423201716015</v>
      </c>
      <c r="B73" s="26" t="s">
        <v>48</v>
      </c>
      <c r="C73" s="27" t="s">
        <v>49</v>
      </c>
      <c r="D73" s="27">
        <v>2017</v>
      </c>
      <c r="E73" s="64" t="s">
        <v>172</v>
      </c>
      <c r="F73" s="29" t="s">
        <v>1337</v>
      </c>
      <c r="G73" s="29" t="s">
        <v>694</v>
      </c>
      <c r="H73" s="37" t="s">
        <v>1090</v>
      </c>
      <c r="I73" s="31">
        <f t="shared" si="4"/>
        <v>57.69</v>
      </c>
      <c r="J73" s="31">
        <f>VLOOKUP(E73,附件2!$E$9:$I$410,5,0)/10000</f>
        <v>57.69</v>
      </c>
      <c r="K73" s="32">
        <f>VLOOKUP(E73,附件2!E:AF,28,0)/10000</f>
        <v>0</v>
      </c>
      <c r="L73" s="31">
        <f t="shared" si="5"/>
        <v>55.2788</v>
      </c>
      <c r="M73" s="33">
        <f>VLOOKUP(E73,附件2!$E:$BE,30,0)/10000</f>
        <v>55.2788</v>
      </c>
      <c r="N73" s="34">
        <f>VLOOKUP(E73,附件2!$E:$BE,53,0)/10000</f>
        <v>0</v>
      </c>
      <c r="O73" s="26" t="s">
        <v>642</v>
      </c>
      <c r="P73" s="26" t="s">
        <v>672</v>
      </c>
      <c r="Q73" s="26" t="s">
        <v>644</v>
      </c>
      <c r="R73" s="26" t="s">
        <v>650</v>
      </c>
      <c r="S73" s="26" t="s">
        <v>52</v>
      </c>
      <c r="T73" s="26" t="s">
        <v>645</v>
      </c>
      <c r="U73" s="26" t="s">
        <v>645</v>
      </c>
      <c r="V73" s="26" t="s">
        <v>645</v>
      </c>
      <c r="W73" s="26" t="s">
        <v>645</v>
      </c>
      <c r="X73" s="26" t="s">
        <v>645</v>
      </c>
      <c r="Y73" s="26" t="s">
        <v>645</v>
      </c>
      <c r="Z73" s="26" t="s">
        <v>645</v>
      </c>
      <c r="AA73" s="26" t="s">
        <v>645</v>
      </c>
      <c r="AB73" s="38">
        <v>0</v>
      </c>
      <c r="AC73" s="35" t="s">
        <v>646</v>
      </c>
      <c r="AD73" s="35"/>
      <c r="AE73" s="36"/>
      <c r="AF73" s="11">
        <f t="shared" si="6"/>
        <v>2017</v>
      </c>
      <c r="AG73" s="11" t="str">
        <f t="shared" si="7"/>
        <v>540423201716015</v>
      </c>
    </row>
    <row r="74" ht="19.9" hidden="1" customHeight="1" spans="1:33">
      <c r="A74" s="25" t="str">
        <f>540423&amp;D74&amp;VLOOKUP(P74,{"青稞","01";"小麦","02";"饲料","03";"牦牛","04";"乳","05";"羊","06";"猪","07";"鸡","08";"蜂","09";"鱼虾","10";"藏药","11";"茶","12";"葡萄","13";"苹果","14";"猕猴桃","15";"设施农业","16";"乡村旅游","17";"商贸流通","18";"其他","19"},2,FALSE)&amp;TEXT(COUNTIF($P$5:P74,P74),"000")</f>
        <v>540423201712005</v>
      </c>
      <c r="B74" s="26" t="s">
        <v>48</v>
      </c>
      <c r="C74" s="27" t="s">
        <v>49</v>
      </c>
      <c r="D74" s="27">
        <v>2017</v>
      </c>
      <c r="E74" s="64" t="s">
        <v>164</v>
      </c>
      <c r="F74" s="29" t="s">
        <v>1399</v>
      </c>
      <c r="G74" s="29" t="s">
        <v>1400</v>
      </c>
      <c r="H74" s="37" t="s">
        <v>1401</v>
      </c>
      <c r="I74" s="31">
        <f t="shared" si="4"/>
        <v>839.89</v>
      </c>
      <c r="J74" s="31">
        <f>VLOOKUP(E74,附件2!$E$9:$I$410,5,0)/10000</f>
        <v>839.89</v>
      </c>
      <c r="K74" s="32">
        <f>VLOOKUP(E74,附件2!E:AF,28,0)/10000</f>
        <v>0</v>
      </c>
      <c r="L74" s="31">
        <f t="shared" si="5"/>
        <v>839.51806</v>
      </c>
      <c r="M74" s="33">
        <f>VLOOKUP(E74,附件2!$E:$BE,30,0)/10000</f>
        <v>839.51806</v>
      </c>
      <c r="N74" s="34">
        <f>VLOOKUP(E74,附件2!$E:$BE,53,0)/10000</f>
        <v>0</v>
      </c>
      <c r="O74" s="26" t="s">
        <v>1320</v>
      </c>
      <c r="P74" s="26" t="s">
        <v>772</v>
      </c>
      <c r="Q74" s="26" t="s">
        <v>644</v>
      </c>
      <c r="R74" s="26" t="s">
        <v>645</v>
      </c>
      <c r="S74" s="26" t="s">
        <v>645</v>
      </c>
      <c r="T74" s="26" t="s">
        <v>645</v>
      </c>
      <c r="U74" s="26" t="s">
        <v>645</v>
      </c>
      <c r="V74" s="26" t="s">
        <v>645</v>
      </c>
      <c r="W74" s="26" t="s">
        <v>645</v>
      </c>
      <c r="X74" s="26" t="s">
        <v>645</v>
      </c>
      <c r="Y74" s="26" t="s">
        <v>645</v>
      </c>
      <c r="Z74" s="26" t="s">
        <v>645</v>
      </c>
      <c r="AA74" s="26" t="s">
        <v>645</v>
      </c>
      <c r="AB74" s="26" t="s">
        <v>645</v>
      </c>
      <c r="AC74" s="26" t="s">
        <v>645</v>
      </c>
      <c r="AD74" s="35"/>
      <c r="AE74" s="36"/>
      <c r="AF74" s="11">
        <f t="shared" si="6"/>
        <v>2017</v>
      </c>
      <c r="AG74" s="11" t="str">
        <f t="shared" si="7"/>
        <v>540423201712005</v>
      </c>
    </row>
    <row r="75" ht="19.9" hidden="1" customHeight="1" spans="1:33">
      <c r="A75" s="25" t="str">
        <f>540423&amp;D75&amp;VLOOKUP(P75,{"青稞","01";"小麦","02";"饲料","03";"牦牛","04";"乳","05";"羊","06";"猪","07";"鸡","08";"蜂","09";"鱼虾","10";"藏药","11";"茶","12";"葡萄","13";"苹果","14";"猕猴桃","15";"设施农业","16";"乡村旅游","17";"商贸流通","18";"其他","19"},2,FALSE)&amp;TEXT(COUNTIF($P$5:P75,P75),"000")</f>
        <v>540423201715001</v>
      </c>
      <c r="B75" s="26" t="s">
        <v>48</v>
      </c>
      <c r="C75" s="27" t="s">
        <v>49</v>
      </c>
      <c r="D75" s="27">
        <v>2017</v>
      </c>
      <c r="E75" s="29" t="s">
        <v>201</v>
      </c>
      <c r="F75" s="29" t="s">
        <v>1336</v>
      </c>
      <c r="G75" s="29" t="s">
        <v>690</v>
      </c>
      <c r="H75" s="65" t="s">
        <v>780</v>
      </c>
      <c r="I75" s="31">
        <f t="shared" si="4"/>
        <v>28</v>
      </c>
      <c r="J75" s="31">
        <f>VLOOKUP(E75,附件2!$E$9:$I$410,5,0)/10000</f>
        <v>28</v>
      </c>
      <c r="K75" s="32">
        <f>VLOOKUP(E75,附件2!E:AF,28,0)/10000</f>
        <v>0</v>
      </c>
      <c r="L75" s="31">
        <f t="shared" si="5"/>
        <v>26.91</v>
      </c>
      <c r="M75" s="33">
        <f>VLOOKUP(E75,附件2!$E:$BE,30,0)/10000</f>
        <v>26.91</v>
      </c>
      <c r="N75" s="34">
        <f>VLOOKUP(E75,附件2!$E:$BE,53,0)/10000</f>
        <v>0</v>
      </c>
      <c r="O75" s="26" t="s">
        <v>642</v>
      </c>
      <c r="P75" s="26" t="s">
        <v>781</v>
      </c>
      <c r="Q75" s="26" t="s">
        <v>644</v>
      </c>
      <c r="R75" s="26" t="s">
        <v>650</v>
      </c>
      <c r="S75" s="26" t="s">
        <v>51</v>
      </c>
      <c r="T75" s="26" t="s">
        <v>656</v>
      </c>
      <c r="U75" s="35" t="s">
        <v>682</v>
      </c>
      <c r="V75" s="37" t="s">
        <v>782</v>
      </c>
      <c r="W75" s="26" t="s">
        <v>51</v>
      </c>
      <c r="X75" s="40">
        <v>2025.11</v>
      </c>
      <c r="Y75" s="35" t="s">
        <v>719</v>
      </c>
      <c r="Z75" s="35" t="s">
        <v>783</v>
      </c>
      <c r="AA75" s="35" t="s">
        <v>784</v>
      </c>
      <c r="AB75" s="38">
        <v>0</v>
      </c>
      <c r="AC75" s="35" t="s">
        <v>646</v>
      </c>
      <c r="AD75" s="35" t="s">
        <v>692</v>
      </c>
      <c r="AE75" s="36"/>
      <c r="AF75" s="11">
        <f t="shared" si="6"/>
        <v>2017</v>
      </c>
      <c r="AG75" s="11" t="str">
        <f t="shared" si="7"/>
        <v>540423201715001</v>
      </c>
    </row>
    <row r="76" ht="19.9" hidden="1" customHeight="1" spans="1:33">
      <c r="A76" s="25" t="str">
        <f>540423&amp;D76&amp;VLOOKUP(P76,{"青稞","01";"小麦","02";"饲料","03";"牦牛","04";"乳","05";"羊","06";"猪","07";"鸡","08";"蜂","09";"鱼虾","10";"藏药","11";"茶","12";"葡萄","13";"苹果","14";"猕猴桃","15";"设施农业","16";"乡村旅游","17";"商贸流通","18";"其他","19"},2,FALSE)&amp;TEXT(COUNTIF($P$5:P76,P76),"000")</f>
        <v>540423202016016</v>
      </c>
      <c r="B76" s="26" t="s">
        <v>48</v>
      </c>
      <c r="C76" s="27" t="s">
        <v>49</v>
      </c>
      <c r="D76" s="27">
        <v>2020</v>
      </c>
      <c r="E76" s="29" t="s">
        <v>261</v>
      </c>
      <c r="F76" s="29" t="s">
        <v>1402</v>
      </c>
      <c r="G76" s="29" t="s">
        <v>1402</v>
      </c>
      <c r="H76" s="30" t="s">
        <v>1403</v>
      </c>
      <c r="I76" s="31">
        <f t="shared" si="4"/>
        <v>30</v>
      </c>
      <c r="J76" s="31">
        <f>VLOOKUP(E76,附件2!$E$9:$I$410,5,0)/10000</f>
        <v>30</v>
      </c>
      <c r="K76" s="32">
        <f>VLOOKUP(E76,附件2!E:AF,28,0)/10000</f>
        <v>0</v>
      </c>
      <c r="L76" s="31">
        <f t="shared" si="5"/>
        <v>17.51</v>
      </c>
      <c r="M76" s="33">
        <f>VLOOKUP(E76,附件2!$E:$BE,30,0)/10000</f>
        <v>17.51</v>
      </c>
      <c r="N76" s="34">
        <f>VLOOKUP(E76,附件2!$E:$BE,53,0)/10000</f>
        <v>0</v>
      </c>
      <c r="O76" s="26" t="s">
        <v>1320</v>
      </c>
      <c r="P76" s="26" t="s">
        <v>672</v>
      </c>
      <c r="Q76" s="26" t="s">
        <v>644</v>
      </c>
      <c r="R76" s="26" t="s">
        <v>645</v>
      </c>
      <c r="S76" s="26" t="s">
        <v>645</v>
      </c>
      <c r="T76" s="26" t="s">
        <v>645</v>
      </c>
      <c r="U76" s="26" t="s">
        <v>645</v>
      </c>
      <c r="V76" s="26" t="s">
        <v>645</v>
      </c>
      <c r="W76" s="26" t="s">
        <v>645</v>
      </c>
      <c r="X76" s="26" t="s">
        <v>645</v>
      </c>
      <c r="Y76" s="26" t="s">
        <v>645</v>
      </c>
      <c r="Z76" s="26" t="s">
        <v>645</v>
      </c>
      <c r="AA76" s="26" t="s">
        <v>645</v>
      </c>
      <c r="AB76" s="26" t="s">
        <v>645</v>
      </c>
      <c r="AC76" s="26" t="s">
        <v>645</v>
      </c>
      <c r="AD76" s="35"/>
      <c r="AE76" s="36"/>
      <c r="AF76" s="11">
        <f t="shared" si="6"/>
        <v>2020</v>
      </c>
      <c r="AG76" s="11" t="str">
        <f t="shared" si="7"/>
        <v>540423202016016</v>
      </c>
    </row>
    <row r="77" ht="19.9" hidden="1" customHeight="1" spans="1:33">
      <c r="A77" s="25" t="str">
        <f>540423&amp;D77&amp;VLOOKUP(P77,{"青稞","01";"小麦","02";"饲料","03";"牦牛","04";"乳","05";"羊","06";"猪","07";"鸡","08";"蜂","09";"鱼虾","10";"藏药","11";"茶","12";"葡萄","13";"苹果","14";"猕猴桃","15";"设施农业","16";"乡村旅游","17";"商贸流通","18";"其他","19"},2,FALSE)&amp;TEXT(COUNTIF($P$5:P77,P77),"000")</f>
        <v>540423201719017</v>
      </c>
      <c r="B77" s="26" t="s">
        <v>48</v>
      </c>
      <c r="C77" s="27" t="s">
        <v>49</v>
      </c>
      <c r="D77" s="27">
        <v>2017</v>
      </c>
      <c r="E77" s="29" t="s">
        <v>174</v>
      </c>
      <c r="F77" s="29" t="s">
        <v>1334</v>
      </c>
      <c r="G77" s="29" t="s">
        <v>1334</v>
      </c>
      <c r="H77" s="30" t="s">
        <v>1404</v>
      </c>
      <c r="I77" s="31">
        <f t="shared" si="4"/>
        <v>35</v>
      </c>
      <c r="J77" s="31">
        <f>VLOOKUP(E77,附件2!$E$9:$I$410,5,0)/10000</f>
        <v>35</v>
      </c>
      <c r="K77" s="32">
        <f>VLOOKUP(E77,附件2!E:AF,28,0)/10000</f>
        <v>0</v>
      </c>
      <c r="L77" s="31">
        <f t="shared" si="5"/>
        <v>35</v>
      </c>
      <c r="M77" s="33">
        <f>VLOOKUP(E77,附件2!$E:$BE,30,0)/10000</f>
        <v>35</v>
      </c>
      <c r="N77" s="34">
        <f>VLOOKUP(E77,附件2!$E:$BE,53,0)/10000</f>
        <v>0</v>
      </c>
      <c r="O77" s="26" t="s">
        <v>1320</v>
      </c>
      <c r="P77" s="26" t="s">
        <v>643</v>
      </c>
      <c r="Q77" s="26" t="s">
        <v>644</v>
      </c>
      <c r="R77" s="26" t="s">
        <v>645</v>
      </c>
      <c r="S77" s="26" t="s">
        <v>645</v>
      </c>
      <c r="T77" s="26" t="s">
        <v>645</v>
      </c>
      <c r="U77" s="26" t="s">
        <v>645</v>
      </c>
      <c r="V77" s="26" t="s">
        <v>645</v>
      </c>
      <c r="W77" s="26" t="s">
        <v>645</v>
      </c>
      <c r="X77" s="26" t="s">
        <v>645</v>
      </c>
      <c r="Y77" s="26" t="s">
        <v>645</v>
      </c>
      <c r="Z77" s="26" t="s">
        <v>645</v>
      </c>
      <c r="AA77" s="26" t="s">
        <v>645</v>
      </c>
      <c r="AB77" s="26" t="s">
        <v>645</v>
      </c>
      <c r="AC77" s="26" t="s">
        <v>645</v>
      </c>
      <c r="AD77" s="35"/>
      <c r="AE77" s="36"/>
      <c r="AF77" s="11">
        <f t="shared" si="6"/>
        <v>2017</v>
      </c>
      <c r="AG77" s="11" t="str">
        <f t="shared" si="7"/>
        <v>540423201719017</v>
      </c>
    </row>
    <row r="78" ht="19.9" hidden="1" customHeight="1" spans="1:33">
      <c r="A78" s="25" t="str">
        <f>540423&amp;D78&amp;VLOOKUP(P78,{"青稞","01";"小麦","02";"饲料","03";"牦牛","04";"乳","05";"羊","06";"猪","07";"鸡","08";"蜂","09";"鱼虾","10";"藏药","11";"茶","12";"葡萄","13";"苹果","14";"猕猴桃","15";"设施农业","16";"乡村旅游","17";"商贸流通","18";"其他","19"},2,FALSE)&amp;TEXT(COUNTIF($P$5:P78,P78),"000")</f>
        <v>540423201712006</v>
      </c>
      <c r="B78" s="26" t="s">
        <v>48</v>
      </c>
      <c r="C78" s="27" t="s">
        <v>49</v>
      </c>
      <c r="D78" s="27">
        <v>2017</v>
      </c>
      <c r="E78" s="29" t="s">
        <v>199</v>
      </c>
      <c r="F78" s="29" t="s">
        <v>1334</v>
      </c>
      <c r="G78" s="29" t="s">
        <v>685</v>
      </c>
      <c r="H78" s="30" t="s">
        <v>785</v>
      </c>
      <c r="I78" s="31">
        <f t="shared" si="4"/>
        <v>532.8467</v>
      </c>
      <c r="J78" s="31">
        <f>VLOOKUP(E78,附件2!$E$9:$I$410,5,0)/10000</f>
        <v>532.8467</v>
      </c>
      <c r="K78" s="32">
        <f>VLOOKUP(E78,附件2!E:AF,28,0)/10000</f>
        <v>0</v>
      </c>
      <c r="L78" s="31">
        <f t="shared" si="5"/>
        <v>455.432641</v>
      </c>
      <c r="M78" s="33">
        <f>VLOOKUP(E78,附件2!$E:$BE,30,0)/10000</f>
        <v>455.432641</v>
      </c>
      <c r="N78" s="34">
        <f>VLOOKUP(E78,附件2!$E:$BE,53,0)/10000</f>
        <v>0</v>
      </c>
      <c r="O78" s="26" t="s">
        <v>642</v>
      </c>
      <c r="P78" s="26" t="s">
        <v>772</v>
      </c>
      <c r="Q78" s="26" t="s">
        <v>644</v>
      </c>
      <c r="R78" s="26" t="s">
        <v>644</v>
      </c>
      <c r="S78" s="26" t="s">
        <v>51</v>
      </c>
      <c r="T78" s="26" t="s">
        <v>656</v>
      </c>
      <c r="U78" s="35" t="s">
        <v>643</v>
      </c>
      <c r="V78" s="37" t="s">
        <v>646</v>
      </c>
      <c r="W78" s="26" t="s">
        <v>51</v>
      </c>
      <c r="X78" s="40">
        <v>2021.1</v>
      </c>
      <c r="Y78" s="35" t="s">
        <v>786</v>
      </c>
      <c r="Z78" s="35" t="s">
        <v>787</v>
      </c>
      <c r="AA78" s="35" t="s">
        <v>788</v>
      </c>
      <c r="AB78" s="38">
        <v>0</v>
      </c>
      <c r="AC78" s="35" t="s">
        <v>646</v>
      </c>
      <c r="AD78" s="35"/>
      <c r="AE78" s="36"/>
      <c r="AF78" s="11">
        <f t="shared" si="6"/>
        <v>2017</v>
      </c>
      <c r="AG78" s="11" t="str">
        <f t="shared" si="7"/>
        <v>540423201712006</v>
      </c>
    </row>
    <row r="79" ht="19.9" hidden="1" customHeight="1" spans="1:33">
      <c r="A79" s="25" t="str">
        <f>540423&amp;D79&amp;VLOOKUP(P79,{"青稞","01";"小麦","02";"饲料","03";"牦牛","04";"乳","05";"羊","06";"猪","07";"鸡","08";"蜂","09";"鱼虾","10";"藏药","11";"茶","12";"葡萄","13";"苹果","14";"猕猴桃","15";"设施农业","16";"乡村旅游","17";"商贸流通","18";"其他","19"},2,FALSE)&amp;TEXT(COUNTIF($P$5:P79,P79),"000")</f>
        <v>540423201712007</v>
      </c>
      <c r="B79" s="26" t="s">
        <v>48</v>
      </c>
      <c r="C79" s="27" t="s">
        <v>49</v>
      </c>
      <c r="D79" s="27">
        <v>2017</v>
      </c>
      <c r="E79" s="29" t="s">
        <v>165</v>
      </c>
      <c r="F79" s="29" t="s">
        <v>1405</v>
      </c>
      <c r="G79" s="29" t="s">
        <v>1405</v>
      </c>
      <c r="H79" s="30" t="s">
        <v>1406</v>
      </c>
      <c r="I79" s="31">
        <f t="shared" si="4"/>
        <v>463.3</v>
      </c>
      <c r="J79" s="31">
        <f>VLOOKUP(E79,附件2!$E$9:$I$410,5,0)/10000</f>
        <v>463.3</v>
      </c>
      <c r="K79" s="32">
        <f>VLOOKUP(E79,附件2!E:AF,28,0)/10000</f>
        <v>0</v>
      </c>
      <c r="L79" s="31">
        <f t="shared" si="5"/>
        <v>452.03425</v>
      </c>
      <c r="M79" s="33">
        <f>VLOOKUP(E79,附件2!$E:$BE,30,0)/10000</f>
        <v>452.03425</v>
      </c>
      <c r="N79" s="34">
        <f>VLOOKUP(E79,附件2!$E:$BE,53,0)/10000</f>
        <v>0</v>
      </c>
      <c r="O79" s="26" t="s">
        <v>1320</v>
      </c>
      <c r="P79" s="26" t="s">
        <v>772</v>
      </c>
      <c r="Q79" s="26" t="s">
        <v>644</v>
      </c>
      <c r="R79" s="26" t="s">
        <v>645</v>
      </c>
      <c r="S79" s="26" t="s">
        <v>645</v>
      </c>
      <c r="T79" s="26" t="s">
        <v>645</v>
      </c>
      <c r="U79" s="26" t="s">
        <v>645</v>
      </c>
      <c r="V79" s="26" t="s">
        <v>645</v>
      </c>
      <c r="W79" s="26" t="s">
        <v>645</v>
      </c>
      <c r="X79" s="26" t="s">
        <v>645</v>
      </c>
      <c r="Y79" s="26" t="s">
        <v>645</v>
      </c>
      <c r="Z79" s="26" t="s">
        <v>645</v>
      </c>
      <c r="AA79" s="26" t="s">
        <v>645</v>
      </c>
      <c r="AB79" s="26" t="s">
        <v>645</v>
      </c>
      <c r="AC79" s="26" t="s">
        <v>645</v>
      </c>
      <c r="AD79" s="35"/>
      <c r="AE79" s="36"/>
      <c r="AF79" s="11">
        <f t="shared" si="6"/>
        <v>2017</v>
      </c>
      <c r="AG79" s="11" t="str">
        <f t="shared" si="7"/>
        <v>540423201712007</v>
      </c>
    </row>
    <row r="80" ht="19.9" hidden="1" customHeight="1" spans="1:33">
      <c r="A80" s="25" t="str">
        <f>540423&amp;D80&amp;VLOOKUP(P80,{"青稞","01";"小麦","02";"饲料","03";"牦牛","04";"乳","05";"羊","06";"猪","07";"鸡","08";"蜂","09";"鱼虾","10";"藏药","11";"茶","12";"葡萄","13";"苹果","14";"猕猴桃","15";"设施农业","16";"乡村旅游","17";"商贸流通","18";"其他","19"},2,FALSE)&amp;TEXT(COUNTIF($P$5:P80,P80),"000")</f>
        <v>540423201719018</v>
      </c>
      <c r="B80" s="26" t="s">
        <v>48</v>
      </c>
      <c r="C80" s="27" t="s">
        <v>49</v>
      </c>
      <c r="D80" s="27">
        <v>2017</v>
      </c>
      <c r="E80" s="29" t="s">
        <v>178</v>
      </c>
      <c r="F80" s="29" t="s">
        <v>1407</v>
      </c>
      <c r="G80" s="29" t="s">
        <v>1407</v>
      </c>
      <c r="H80" s="30" t="s">
        <v>790</v>
      </c>
      <c r="I80" s="31">
        <f t="shared" si="4"/>
        <v>30</v>
      </c>
      <c r="J80" s="31">
        <f>VLOOKUP(E80,附件2!$E$9:$I$410,5,0)/10000</f>
        <v>30</v>
      </c>
      <c r="K80" s="32">
        <f>VLOOKUP(E80,附件2!E:AF,28,0)/10000</f>
        <v>0</v>
      </c>
      <c r="L80" s="31">
        <f t="shared" si="5"/>
        <v>30</v>
      </c>
      <c r="M80" s="33">
        <f>VLOOKUP(E80,附件2!$E:$BE,30,0)/10000</f>
        <v>30</v>
      </c>
      <c r="N80" s="34">
        <f>VLOOKUP(E80,附件2!$E:$BE,53,0)/10000</f>
        <v>0</v>
      </c>
      <c r="O80" s="26" t="s">
        <v>774</v>
      </c>
      <c r="P80" s="26" t="s">
        <v>643</v>
      </c>
      <c r="Q80" s="26" t="s">
        <v>644</v>
      </c>
      <c r="R80" s="26" t="s">
        <v>645</v>
      </c>
      <c r="S80" s="26" t="s">
        <v>645</v>
      </c>
      <c r="T80" s="26" t="s">
        <v>645</v>
      </c>
      <c r="U80" s="26" t="s">
        <v>645</v>
      </c>
      <c r="V80" s="26" t="s">
        <v>645</v>
      </c>
      <c r="W80" s="26" t="s">
        <v>645</v>
      </c>
      <c r="X80" s="26" t="s">
        <v>645</v>
      </c>
      <c r="Y80" s="26" t="s">
        <v>645</v>
      </c>
      <c r="Z80" s="26" t="s">
        <v>645</v>
      </c>
      <c r="AA80" s="26" t="s">
        <v>645</v>
      </c>
      <c r="AB80" s="26" t="s">
        <v>645</v>
      </c>
      <c r="AC80" s="26" t="s">
        <v>645</v>
      </c>
      <c r="AD80" s="35"/>
      <c r="AE80" s="36"/>
      <c r="AF80" s="11">
        <f t="shared" si="6"/>
        <v>2017</v>
      </c>
      <c r="AG80" s="11" t="str">
        <f t="shared" si="7"/>
        <v>540423201719018</v>
      </c>
    </row>
    <row r="81" ht="19.9" hidden="1" customHeight="1" spans="1:33">
      <c r="A81" s="25" t="str">
        <f>540423&amp;D81&amp;VLOOKUP(P81,{"青稞","01";"小麦","02";"饲料","03";"牦牛","04";"乳","05";"羊","06";"猪","07";"鸡","08";"蜂","09";"鱼虾","10";"藏药","11";"茶","12";"葡萄","13";"苹果","14";"猕猴桃","15";"设施农业","16";"乡村旅游","17";"商贸流通","18";"其他","19"},2,FALSE)&amp;TEXT(COUNTIF($P$5:P81,P81),"000")</f>
        <v>540423201707012</v>
      </c>
      <c r="B81" s="26" t="s">
        <v>48</v>
      </c>
      <c r="C81" s="27" t="s">
        <v>49</v>
      </c>
      <c r="D81" s="27">
        <v>2017</v>
      </c>
      <c r="E81" s="29" t="s">
        <v>238</v>
      </c>
      <c r="F81" s="29" t="s">
        <v>1327</v>
      </c>
      <c r="G81" s="29" t="s">
        <v>653</v>
      </c>
      <c r="H81" s="30" t="s">
        <v>791</v>
      </c>
      <c r="I81" s="31">
        <f t="shared" si="4"/>
        <v>117.1533</v>
      </c>
      <c r="J81" s="31">
        <f>VLOOKUP(E81,附件2!$E$9:$I$410,5,0)/10000</f>
        <v>117.1533</v>
      </c>
      <c r="K81" s="32">
        <f>VLOOKUP(E81,附件2!E:AF,28,0)/10000</f>
        <v>0</v>
      </c>
      <c r="L81" s="31">
        <f t="shared" si="5"/>
        <v>117.1533</v>
      </c>
      <c r="M81" s="33">
        <f>VLOOKUP(E81,附件2!$E:$BE,30,0)/10000</f>
        <v>117.1533</v>
      </c>
      <c r="N81" s="34">
        <f>VLOOKUP(E81,附件2!$E:$BE,53,0)/10000</f>
        <v>0</v>
      </c>
      <c r="O81" s="26" t="s">
        <v>642</v>
      </c>
      <c r="P81" s="26" t="s">
        <v>726</v>
      </c>
      <c r="Q81" s="26" t="s">
        <v>644</v>
      </c>
      <c r="R81" s="26" t="s">
        <v>644</v>
      </c>
      <c r="S81" s="26" t="s">
        <v>51</v>
      </c>
      <c r="T81" s="26" t="s">
        <v>656</v>
      </c>
      <c r="U81" s="35" t="s">
        <v>682</v>
      </c>
      <c r="V81" s="37" t="s">
        <v>792</v>
      </c>
      <c r="W81" s="26" t="s">
        <v>51</v>
      </c>
      <c r="X81" s="40">
        <v>2025.12</v>
      </c>
      <c r="Y81" s="35" t="s">
        <v>786</v>
      </c>
      <c r="Z81" s="35" t="s">
        <v>793</v>
      </c>
      <c r="AA81" s="35" t="s">
        <v>794</v>
      </c>
      <c r="AB81" s="38">
        <v>0</v>
      </c>
      <c r="AC81" s="35" t="s">
        <v>646</v>
      </c>
      <c r="AD81" s="35"/>
      <c r="AE81" s="36"/>
      <c r="AF81" s="11">
        <f t="shared" si="6"/>
        <v>2017</v>
      </c>
      <c r="AG81" s="11" t="str">
        <f t="shared" si="7"/>
        <v>540423201707012</v>
      </c>
    </row>
    <row r="82" ht="19.9" hidden="1" customHeight="1" spans="1:33">
      <c r="A82" s="25" t="str">
        <f>540423&amp;D82&amp;VLOOKUP(P82,{"青稞","01";"小麦","02";"饲料","03";"牦牛","04";"乳","05";"羊","06";"猪","07";"鸡","08";"蜂","09";"鱼虾","10";"藏药","11";"茶","12";"葡萄","13";"苹果","14";"猕猴桃","15";"设施农业","16";"乡村旅游","17";"商贸流通","18";"其他","19"},2,FALSE)&amp;TEXT(COUNTIF($P$5:P82,P82),"000")</f>
        <v>540423201719019</v>
      </c>
      <c r="B82" s="26" t="s">
        <v>48</v>
      </c>
      <c r="C82" s="27" t="s">
        <v>49</v>
      </c>
      <c r="D82" s="27">
        <v>2017</v>
      </c>
      <c r="E82" s="29" t="s">
        <v>180</v>
      </c>
      <c r="F82" s="29" t="s">
        <v>1408</v>
      </c>
      <c r="G82" s="29" t="s">
        <v>699</v>
      </c>
      <c r="H82" s="30" t="s">
        <v>795</v>
      </c>
      <c r="I82" s="31">
        <f t="shared" si="4"/>
        <v>20</v>
      </c>
      <c r="J82" s="31">
        <f>VLOOKUP(E82,附件2!$E$9:$I$410,5,0)/10000</f>
        <v>20</v>
      </c>
      <c r="K82" s="32">
        <f>VLOOKUP(E82,附件2!E:AF,28,0)/10000</f>
        <v>0</v>
      </c>
      <c r="L82" s="31">
        <f t="shared" si="5"/>
        <v>20</v>
      </c>
      <c r="M82" s="33">
        <f>VLOOKUP(E82,附件2!$E:$BE,30,0)/10000</f>
        <v>20</v>
      </c>
      <c r="N82" s="34">
        <f>VLOOKUP(E82,附件2!$E:$BE,53,0)/10000</f>
        <v>0</v>
      </c>
      <c r="O82" s="26" t="s">
        <v>642</v>
      </c>
      <c r="P82" s="26" t="s">
        <v>643</v>
      </c>
      <c r="Q82" s="26" t="s">
        <v>644</v>
      </c>
      <c r="R82" s="26" t="s">
        <v>644</v>
      </c>
      <c r="S82" s="26" t="s">
        <v>51</v>
      </c>
      <c r="T82" s="26" t="s">
        <v>796</v>
      </c>
      <c r="U82" s="35" t="s">
        <v>797</v>
      </c>
      <c r="V82" s="37" t="s">
        <v>798</v>
      </c>
      <c r="W82" s="26" t="s">
        <v>51</v>
      </c>
      <c r="X82" s="40" t="s">
        <v>645</v>
      </c>
      <c r="Y82" s="35" t="s">
        <v>719</v>
      </c>
      <c r="Z82" s="35"/>
      <c r="AA82" s="35" t="s">
        <v>799</v>
      </c>
      <c r="AB82" s="38">
        <v>0</v>
      </c>
      <c r="AC82" s="35" t="s">
        <v>646</v>
      </c>
      <c r="AD82" s="35"/>
      <c r="AE82" s="36"/>
      <c r="AF82" s="11">
        <f t="shared" si="6"/>
        <v>2017</v>
      </c>
      <c r="AG82" s="11" t="str">
        <f t="shared" si="7"/>
        <v>540423201719019</v>
      </c>
    </row>
    <row r="83" ht="19.9" hidden="1" customHeight="1" spans="1:33">
      <c r="A83" s="25" t="str">
        <f>540423&amp;D83&amp;VLOOKUP(P83,{"青稞","01";"小麦","02";"饲料","03";"牦牛","04";"乳","05";"羊","06";"猪","07";"鸡","08";"蜂","09";"鱼虾","10";"藏药","11";"茶","12";"葡萄","13";"苹果","14";"猕猴桃","15";"设施农业","16";"乡村旅游","17";"商贸流通","18";"其他","19"},2,FALSE)&amp;TEXT(COUNTIF($P$5:P83,P83),"000")</f>
        <v>540423201718004</v>
      </c>
      <c r="B83" s="26" t="s">
        <v>48</v>
      </c>
      <c r="C83" s="27" t="s">
        <v>49</v>
      </c>
      <c r="D83" s="27">
        <v>2017</v>
      </c>
      <c r="E83" s="29" t="s">
        <v>246</v>
      </c>
      <c r="F83" s="29" t="s">
        <v>1409</v>
      </c>
      <c r="G83" s="29" t="s">
        <v>1409</v>
      </c>
      <c r="H83" s="30" t="s">
        <v>1410</v>
      </c>
      <c r="I83" s="31">
        <f t="shared" si="4"/>
        <v>50</v>
      </c>
      <c r="J83" s="31">
        <f>VLOOKUP(E83,附件2!$E$9:$I$410,5,0)/10000</f>
        <v>50</v>
      </c>
      <c r="K83" s="32">
        <f>VLOOKUP(E83,附件2!E:AF,28,0)/10000</f>
        <v>0</v>
      </c>
      <c r="L83" s="31">
        <f t="shared" si="5"/>
        <v>49.6096</v>
      </c>
      <c r="M83" s="33">
        <f>VLOOKUP(E83,附件2!$E:$BE,30,0)/10000</f>
        <v>49.6096</v>
      </c>
      <c r="N83" s="34">
        <f>VLOOKUP(E83,附件2!$E:$BE,53,0)/10000</f>
        <v>0</v>
      </c>
      <c r="O83" s="26" t="s">
        <v>1320</v>
      </c>
      <c r="P83" s="26" t="s">
        <v>740</v>
      </c>
      <c r="Q83" s="26" t="s">
        <v>644</v>
      </c>
      <c r="R83" s="26" t="s">
        <v>645</v>
      </c>
      <c r="S83" s="26" t="s">
        <v>645</v>
      </c>
      <c r="T83" s="26" t="s">
        <v>645</v>
      </c>
      <c r="U83" s="26" t="s">
        <v>645</v>
      </c>
      <c r="V83" s="26" t="s">
        <v>645</v>
      </c>
      <c r="W83" s="26" t="s">
        <v>645</v>
      </c>
      <c r="X83" s="26" t="s">
        <v>645</v>
      </c>
      <c r="Y83" s="26" t="s">
        <v>645</v>
      </c>
      <c r="Z83" s="26" t="s">
        <v>645</v>
      </c>
      <c r="AA83" s="26" t="s">
        <v>645</v>
      </c>
      <c r="AB83" s="26" t="s">
        <v>645</v>
      </c>
      <c r="AC83" s="26" t="s">
        <v>645</v>
      </c>
      <c r="AD83" s="35"/>
      <c r="AE83" s="36"/>
      <c r="AF83" s="11">
        <f t="shared" si="6"/>
        <v>2017</v>
      </c>
      <c r="AG83" s="11" t="str">
        <f t="shared" si="7"/>
        <v>540423201718004</v>
      </c>
    </row>
    <row r="84" ht="19.9" hidden="1" customHeight="1" spans="1:33">
      <c r="A84" s="25" t="str">
        <f>540423&amp;D84&amp;VLOOKUP(P84,{"青稞","01";"小麦","02";"饲料","03";"牦牛","04";"乳","05";"羊","06";"猪","07";"鸡","08";"蜂","09";"鱼虾","10";"藏药","11";"茶","12";"葡萄","13";"苹果","14";"猕猴桃","15";"设施农业","16";"乡村旅游","17";"商贸流通","18";"其他","19"},2,FALSE)&amp;TEXT(COUNTIF($P$5:P84,P84),"000")</f>
        <v>540423201718005</v>
      </c>
      <c r="B84" s="26" t="s">
        <v>48</v>
      </c>
      <c r="C84" s="27" t="s">
        <v>49</v>
      </c>
      <c r="D84" s="27">
        <v>2017</v>
      </c>
      <c r="E84" s="29" t="s">
        <v>193</v>
      </c>
      <c r="F84" s="29" t="s">
        <v>1411</v>
      </c>
      <c r="G84" s="29" t="s">
        <v>800</v>
      </c>
      <c r="H84" s="30" t="s">
        <v>801</v>
      </c>
      <c r="I84" s="31">
        <f t="shared" si="4"/>
        <v>1772.44</v>
      </c>
      <c r="J84" s="31">
        <f>VLOOKUP(E84,附件2!$E$9:$I$410,5,0)/10000</f>
        <v>1411.954994</v>
      </c>
      <c r="K84" s="32">
        <f>VLOOKUP(E84,附件2!E:AF,28,0)/10000</f>
        <v>360.485006</v>
      </c>
      <c r="L84" s="31">
        <f t="shared" si="5"/>
        <v>1733.68</v>
      </c>
      <c r="M84" s="33">
        <f>VLOOKUP(E84,附件2!$E:$BE,30,0)/10000</f>
        <v>1411.954994</v>
      </c>
      <c r="N84" s="34">
        <f>VLOOKUP(E84,附件2!$E:$BE,53,0)/10000</f>
        <v>321.725006</v>
      </c>
      <c r="O84" s="26" t="s">
        <v>642</v>
      </c>
      <c r="P84" s="26" t="s">
        <v>740</v>
      </c>
      <c r="Q84" s="26" t="s">
        <v>644</v>
      </c>
      <c r="R84" s="26" t="s">
        <v>644</v>
      </c>
      <c r="S84" s="26" t="s">
        <v>51</v>
      </c>
      <c r="T84" s="26" t="s">
        <v>656</v>
      </c>
      <c r="U84" s="35" t="s">
        <v>657</v>
      </c>
      <c r="V84" s="35" t="s">
        <v>802</v>
      </c>
      <c r="W84" s="26" t="s">
        <v>51</v>
      </c>
      <c r="X84" s="26" t="s">
        <v>803</v>
      </c>
      <c r="Y84" s="26" t="s">
        <v>804</v>
      </c>
      <c r="Z84" s="26" t="s">
        <v>805</v>
      </c>
      <c r="AA84" s="26"/>
      <c r="AB84" s="38">
        <v>0</v>
      </c>
      <c r="AC84" s="35" t="s">
        <v>646</v>
      </c>
      <c r="AD84" s="35"/>
      <c r="AE84" s="36"/>
      <c r="AF84" s="11">
        <f t="shared" si="6"/>
        <v>2017</v>
      </c>
      <c r="AG84" s="11" t="str">
        <f t="shared" si="7"/>
        <v>540423201718005</v>
      </c>
    </row>
    <row r="85" ht="19.9" hidden="1" customHeight="1" spans="1:33">
      <c r="A85" s="25" t="str">
        <f>540423&amp;D85&amp;VLOOKUP(P85,{"青稞","01";"小麦","02";"饲料","03";"牦牛","04";"乳","05";"羊","06";"猪","07";"鸡","08";"蜂","09";"鱼虾","10";"藏药","11";"茶","12";"葡萄","13";"苹果","14";"猕猴桃","15";"设施农业","16";"乡村旅游","17";"商贸流通","18";"其他","19"},2,FALSE)&amp;TEXT(COUNTIF($P$5:P85,P85),"000")</f>
        <v>540423201717018</v>
      </c>
      <c r="B85" s="26" t="s">
        <v>48</v>
      </c>
      <c r="C85" s="27" t="s">
        <v>49</v>
      </c>
      <c r="D85" s="27">
        <v>2017</v>
      </c>
      <c r="E85" s="29" t="s">
        <v>244</v>
      </c>
      <c r="F85" s="29" t="s">
        <v>1412</v>
      </c>
      <c r="G85" s="29" t="s">
        <v>806</v>
      </c>
      <c r="H85" s="30" t="s">
        <v>807</v>
      </c>
      <c r="I85" s="31">
        <f t="shared" si="4"/>
        <v>55.64</v>
      </c>
      <c r="J85" s="31">
        <f>VLOOKUP(E85,附件2!$E$9:$I$410,5,0)/10000</f>
        <v>50</v>
      </c>
      <c r="K85" s="32">
        <f>VLOOKUP(E85,附件2!E:AF,28,0)/10000</f>
        <v>5.64</v>
      </c>
      <c r="L85" s="31">
        <f t="shared" si="5"/>
        <v>55.64</v>
      </c>
      <c r="M85" s="33">
        <f>VLOOKUP(E85,附件2!$E:$BE,30,0)/10000</f>
        <v>50</v>
      </c>
      <c r="N85" s="34">
        <f>VLOOKUP(E85,附件2!$E:$BE,53,0)/10000</f>
        <v>5.64</v>
      </c>
      <c r="O85" s="26" t="s">
        <v>642</v>
      </c>
      <c r="P85" s="26" t="s">
        <v>655</v>
      </c>
      <c r="Q85" s="26" t="s">
        <v>644</v>
      </c>
      <c r="R85" s="26" t="s">
        <v>644</v>
      </c>
      <c r="S85" s="26" t="s">
        <v>51</v>
      </c>
      <c r="T85" s="26" t="s">
        <v>656</v>
      </c>
      <c r="U85" s="35" t="s">
        <v>657</v>
      </c>
      <c r="V85" s="37" t="s">
        <v>808</v>
      </c>
      <c r="W85" s="26" t="s">
        <v>51</v>
      </c>
      <c r="X85" s="40">
        <v>2026.03</v>
      </c>
      <c r="Y85" s="35" t="s">
        <v>719</v>
      </c>
      <c r="Z85" s="35" t="s">
        <v>809</v>
      </c>
      <c r="AA85" s="35" t="s">
        <v>810</v>
      </c>
      <c r="AB85" s="38">
        <v>0</v>
      </c>
      <c r="AC85" s="35" t="s">
        <v>646</v>
      </c>
      <c r="AD85" s="35"/>
      <c r="AE85" s="36"/>
      <c r="AF85" s="11">
        <f t="shared" si="6"/>
        <v>2017</v>
      </c>
      <c r="AG85" s="11" t="str">
        <f t="shared" si="7"/>
        <v>540423201717018</v>
      </c>
    </row>
    <row r="86" ht="19.9" hidden="1" customHeight="1" spans="1:33">
      <c r="A86" s="25" t="str">
        <f>540423&amp;D86&amp;VLOOKUP(P86,{"青稞","01";"小麦","02";"饲料","03";"牦牛","04";"乳","05";"羊","06";"猪","07";"鸡","08";"蜂","09";"鱼虾","10";"藏药","11";"茶","12";"葡萄","13";"苹果","14";"猕猴桃","15";"设施农业","16";"乡村旅游","17";"商贸流通","18";"其他","19"},2,FALSE)&amp;TEXT(COUNTIF($P$5:P86,P86),"000")</f>
        <v>540423201718006</v>
      </c>
      <c r="B86" s="26" t="s">
        <v>48</v>
      </c>
      <c r="C86" s="27" t="s">
        <v>49</v>
      </c>
      <c r="D86" s="27">
        <v>2017</v>
      </c>
      <c r="E86" s="29" t="s">
        <v>204</v>
      </c>
      <c r="F86" s="29" t="s">
        <v>837</v>
      </c>
      <c r="G86" s="29" t="s">
        <v>811</v>
      </c>
      <c r="H86" s="30" t="s">
        <v>812</v>
      </c>
      <c r="I86" s="31">
        <f t="shared" si="4"/>
        <v>150.14</v>
      </c>
      <c r="J86" s="31">
        <f>VLOOKUP(E86,附件2!$E$9:$I$410,5,0)/10000</f>
        <v>150.14</v>
      </c>
      <c r="K86" s="32">
        <f>VLOOKUP(E86,附件2!E:AF,28,0)/10000</f>
        <v>0</v>
      </c>
      <c r="L86" s="31">
        <f t="shared" si="5"/>
        <v>80</v>
      </c>
      <c r="M86" s="33">
        <f>VLOOKUP(E86,附件2!$E:$BE,30,0)/10000</f>
        <v>80</v>
      </c>
      <c r="N86" s="34">
        <f>VLOOKUP(E86,附件2!$E:$BE,53,0)/10000</f>
        <v>0</v>
      </c>
      <c r="O86" s="26" t="s">
        <v>642</v>
      </c>
      <c r="P86" s="26" t="s">
        <v>740</v>
      </c>
      <c r="Q86" s="26" t="s">
        <v>644</v>
      </c>
      <c r="R86" s="26" t="s">
        <v>644</v>
      </c>
      <c r="S86" s="26" t="s">
        <v>51</v>
      </c>
      <c r="T86" s="26" t="s">
        <v>656</v>
      </c>
      <c r="U86" s="35" t="s">
        <v>657</v>
      </c>
      <c r="V86" s="37" t="s">
        <v>813</v>
      </c>
      <c r="W86" s="26" t="s">
        <v>51</v>
      </c>
      <c r="X86" s="40">
        <v>2024.08</v>
      </c>
      <c r="Y86" s="35" t="s">
        <v>709</v>
      </c>
      <c r="Z86" s="35" t="s">
        <v>814</v>
      </c>
      <c r="AA86" s="35" t="s">
        <v>815</v>
      </c>
      <c r="AB86" s="38">
        <v>0</v>
      </c>
      <c r="AC86" s="35" t="s">
        <v>646</v>
      </c>
      <c r="AD86" s="35"/>
      <c r="AE86" s="36"/>
      <c r="AF86" s="11">
        <f t="shared" si="6"/>
        <v>2017</v>
      </c>
      <c r="AG86" s="11" t="str">
        <f t="shared" si="7"/>
        <v>540423201718006</v>
      </c>
    </row>
    <row r="87" ht="19.9" hidden="1" customHeight="1" spans="1:33">
      <c r="A87" s="25" t="str">
        <f>540423&amp;D87&amp;VLOOKUP(P87,{"青稞","01";"小麦","02";"饲料","03";"牦牛","04";"乳","05";"羊","06";"猪","07";"鸡","08";"蜂","09";"鱼虾","10";"藏药","11";"茶","12";"葡萄","13";"苹果","14";"猕猴桃","15";"设施农业","16";"乡村旅游","17";"商贸流通","18";"其他","19"},2,FALSE)&amp;TEXT(COUNTIF($P$5:P87,P87),"000")</f>
        <v>540423201717019</v>
      </c>
      <c r="B87" s="26" t="s">
        <v>48</v>
      </c>
      <c r="C87" s="27" t="s">
        <v>49</v>
      </c>
      <c r="D87" s="27">
        <v>2017</v>
      </c>
      <c r="E87" s="29" t="s">
        <v>242</v>
      </c>
      <c r="F87" s="39" t="s">
        <v>1413</v>
      </c>
      <c r="G87" s="39" t="s">
        <v>816</v>
      </c>
      <c r="H87" s="30" t="s">
        <v>817</v>
      </c>
      <c r="I87" s="31">
        <f t="shared" si="4"/>
        <v>69.06</v>
      </c>
      <c r="J87" s="31">
        <f>VLOOKUP(E87,附件2!$E$9:$I$410,5,0)/10000</f>
        <v>49</v>
      </c>
      <c r="K87" s="32">
        <f>VLOOKUP(E87,附件2!E:AF,28,0)/10000</f>
        <v>20.06</v>
      </c>
      <c r="L87" s="31">
        <f t="shared" si="5"/>
        <v>69.06</v>
      </c>
      <c r="M87" s="33">
        <f>VLOOKUP(E87,附件2!$E:$BE,30,0)/10000</f>
        <v>49</v>
      </c>
      <c r="N87" s="34">
        <f>VLOOKUP(E87,附件2!$E:$BE,53,0)/10000</f>
        <v>20.06</v>
      </c>
      <c r="O87" s="26" t="s">
        <v>642</v>
      </c>
      <c r="P87" s="26" t="s">
        <v>655</v>
      </c>
      <c r="Q87" s="26" t="s">
        <v>644</v>
      </c>
      <c r="R87" s="26" t="s">
        <v>650</v>
      </c>
      <c r="S87" s="26" t="s">
        <v>52</v>
      </c>
      <c r="T87" s="26" t="s">
        <v>645</v>
      </c>
      <c r="U87" s="26" t="s">
        <v>645</v>
      </c>
      <c r="V87" s="26" t="s">
        <v>645</v>
      </c>
      <c r="W87" s="26" t="s">
        <v>645</v>
      </c>
      <c r="X87" s="26" t="s">
        <v>645</v>
      </c>
      <c r="Y87" s="26" t="s">
        <v>645</v>
      </c>
      <c r="Z87" s="26" t="s">
        <v>645</v>
      </c>
      <c r="AA87" s="26" t="s">
        <v>645</v>
      </c>
      <c r="AB87" s="38">
        <v>0</v>
      </c>
      <c r="AC87" s="35" t="s">
        <v>646</v>
      </c>
      <c r="AD87" s="35" t="s">
        <v>651</v>
      </c>
      <c r="AE87" s="36"/>
      <c r="AF87" s="11">
        <f t="shared" si="6"/>
        <v>2017</v>
      </c>
      <c r="AG87" s="11" t="str">
        <f t="shared" si="7"/>
        <v>540423201717019</v>
      </c>
    </row>
    <row r="88" ht="19.9" hidden="1" customHeight="1" spans="1:33">
      <c r="A88" s="25" t="str">
        <f>540423&amp;D88&amp;VLOOKUP(P88,{"青稞","01";"小麦","02";"饲料","03";"牦牛","04";"乳","05";"羊","06";"猪","07";"鸡","08";"蜂","09";"鱼虾","10";"藏药","11";"茶","12";"葡萄","13";"苹果","14";"猕猴桃","15";"设施农业","16";"乡村旅游","17";"商贸流通","18";"其他","19"},2,FALSE)&amp;TEXT(COUNTIF($P$5:P88,P88),"000")</f>
        <v>540423201711001</v>
      </c>
      <c r="B88" s="26" t="s">
        <v>48</v>
      </c>
      <c r="C88" s="27" t="s">
        <v>49</v>
      </c>
      <c r="D88" s="27">
        <v>2017</v>
      </c>
      <c r="E88" s="29" t="s">
        <v>166</v>
      </c>
      <c r="F88" s="39" t="s">
        <v>1390</v>
      </c>
      <c r="G88" s="29" t="s">
        <v>818</v>
      </c>
      <c r="H88" s="30" t="s">
        <v>819</v>
      </c>
      <c r="I88" s="31">
        <f t="shared" si="4"/>
        <v>258</v>
      </c>
      <c r="J88" s="31">
        <f>VLOOKUP(E88,附件2!$E$9:$I$410,5,0)/10000</f>
        <v>258</v>
      </c>
      <c r="K88" s="32">
        <f>VLOOKUP(E88,附件2!E:AF,28,0)/10000</f>
        <v>0</v>
      </c>
      <c r="L88" s="31">
        <f t="shared" si="5"/>
        <v>245.839167</v>
      </c>
      <c r="M88" s="33">
        <f>VLOOKUP(E88,附件2!$E:$BE,30,0)/10000</f>
        <v>245.839167</v>
      </c>
      <c r="N88" s="34">
        <f>VLOOKUP(E88,附件2!$E:$BE,53,0)/10000</f>
        <v>0</v>
      </c>
      <c r="O88" s="26" t="s">
        <v>642</v>
      </c>
      <c r="P88" s="26" t="s">
        <v>820</v>
      </c>
      <c r="Q88" s="26" t="s">
        <v>644</v>
      </c>
      <c r="R88" s="26" t="s">
        <v>644</v>
      </c>
      <c r="S88" s="26"/>
      <c r="T88" s="26"/>
      <c r="U88" s="35"/>
      <c r="V88" s="35"/>
      <c r="W88" s="26"/>
      <c r="X88" s="26"/>
      <c r="Y88" s="26"/>
      <c r="Z88" s="26"/>
      <c r="AA88" s="26"/>
      <c r="AB88" s="38">
        <v>0</v>
      </c>
      <c r="AC88" s="35" t="s">
        <v>646</v>
      </c>
      <c r="AD88" s="35"/>
      <c r="AE88" s="36"/>
      <c r="AF88" s="11">
        <f t="shared" si="6"/>
        <v>2017</v>
      </c>
      <c r="AG88" s="11" t="str">
        <f t="shared" si="7"/>
        <v>540423201711001</v>
      </c>
    </row>
    <row r="89" ht="19.9" hidden="1" customHeight="1" spans="1:33">
      <c r="A89" s="25" t="str">
        <f>540423&amp;D89&amp;VLOOKUP(P89,{"青稞","01";"小麦","02";"饲料","03";"牦牛","04";"乳","05";"羊","06";"猪","07";"鸡","08";"蜂","09";"鱼虾","10";"藏药","11";"茶","12";"葡萄","13";"苹果","14";"猕猴桃","15";"设施农业","16";"乡村旅游","17";"商贸流通","18";"其他","19"},2,FALSE)&amp;TEXT(COUNTIF($P$5:P89,P89),"000")</f>
        <v>540423201717020</v>
      </c>
      <c r="B89" s="26" t="s">
        <v>48</v>
      </c>
      <c r="C89" s="27" t="s">
        <v>49</v>
      </c>
      <c r="D89" s="27">
        <v>2017</v>
      </c>
      <c r="E89" s="29" t="s">
        <v>159</v>
      </c>
      <c r="F89" s="39" t="s">
        <v>1390</v>
      </c>
      <c r="G89" s="39" t="s">
        <v>821</v>
      </c>
      <c r="H89" s="30" t="s">
        <v>822</v>
      </c>
      <c r="I89" s="31">
        <f t="shared" si="4"/>
        <v>4873.61</v>
      </c>
      <c r="J89" s="31">
        <f>VLOOKUP(E89,附件2!$E$9:$I$410,5,0)/10000</f>
        <v>961.08</v>
      </c>
      <c r="K89" s="32">
        <f>VLOOKUP(E89,附件2!E:AF,28,0)/10000</f>
        <v>3912.53</v>
      </c>
      <c r="L89" s="31">
        <f t="shared" si="5"/>
        <v>4806.81472</v>
      </c>
      <c r="M89" s="33">
        <f>VLOOKUP(E89,附件2!$E:$BE,30,0)/10000</f>
        <v>961.08</v>
      </c>
      <c r="N89" s="34">
        <f>VLOOKUP(E89,附件2!$E:$BE,53,0)/10000</f>
        <v>3845.73472</v>
      </c>
      <c r="O89" s="26" t="s">
        <v>642</v>
      </c>
      <c r="P89" s="26" t="s">
        <v>655</v>
      </c>
      <c r="Q89" s="26" t="s">
        <v>644</v>
      </c>
      <c r="R89" s="26" t="s">
        <v>644</v>
      </c>
      <c r="S89" s="26" t="s">
        <v>51</v>
      </c>
      <c r="T89" s="26" t="s">
        <v>656</v>
      </c>
      <c r="U89" s="35" t="s">
        <v>682</v>
      </c>
      <c r="V89" s="35" t="s">
        <v>823</v>
      </c>
      <c r="W89" s="26" t="s">
        <v>51</v>
      </c>
      <c r="X89" s="26">
        <v>2021.05</v>
      </c>
      <c r="Y89" s="26" t="s">
        <v>741</v>
      </c>
      <c r="Z89" s="26" t="s">
        <v>824</v>
      </c>
      <c r="AA89" s="26"/>
      <c r="AB89" s="38">
        <v>0</v>
      </c>
      <c r="AC89" s="35" t="s">
        <v>646</v>
      </c>
      <c r="AD89" s="35"/>
      <c r="AE89" s="36"/>
      <c r="AF89" s="11">
        <f t="shared" si="6"/>
        <v>2017</v>
      </c>
      <c r="AG89" s="11" t="str">
        <f t="shared" si="7"/>
        <v>540423201717020</v>
      </c>
    </row>
    <row r="90" ht="19.9" hidden="1" customHeight="1" spans="1:33">
      <c r="A90" s="25" t="str">
        <f>540423&amp;D90&amp;VLOOKUP(P90,{"青稞","01";"小麦","02";"饲料","03";"牦牛","04";"乳","05";"羊","06";"猪","07";"鸡","08";"蜂","09";"鱼虾","10";"藏药","11";"茶","12";"葡萄","13";"苹果","14";"猕猴桃","15";"设施农业","16";"乡村旅游","17";"商贸流通","18";"其他","19"},2,FALSE)&amp;TEXT(COUNTIF($P$5:P90,P90),"000")</f>
        <v>540423201717021</v>
      </c>
      <c r="B90" s="26" t="s">
        <v>48</v>
      </c>
      <c r="C90" s="27" t="s">
        <v>49</v>
      </c>
      <c r="D90" s="27">
        <v>2017</v>
      </c>
      <c r="E90" s="29" t="s">
        <v>184</v>
      </c>
      <c r="F90" s="29" t="s">
        <v>1332</v>
      </c>
      <c r="G90" s="29" t="s">
        <v>678</v>
      </c>
      <c r="H90" s="30" t="s">
        <v>825</v>
      </c>
      <c r="I90" s="31">
        <f t="shared" si="4"/>
        <v>194.89</v>
      </c>
      <c r="J90" s="31">
        <f>VLOOKUP(E90,附件2!$E$9:$I$410,5,0)/10000</f>
        <v>194.89</v>
      </c>
      <c r="K90" s="32">
        <f>VLOOKUP(E90,附件2!E:AF,28,0)/10000</f>
        <v>0</v>
      </c>
      <c r="L90" s="31">
        <f t="shared" si="5"/>
        <v>187.620794</v>
      </c>
      <c r="M90" s="33">
        <f>VLOOKUP(E90,附件2!$E:$BE,30,0)/10000</f>
        <v>187.620794</v>
      </c>
      <c r="N90" s="34">
        <f>VLOOKUP(E90,附件2!$E:$BE,53,0)/10000</f>
        <v>0</v>
      </c>
      <c r="O90" s="26" t="s">
        <v>642</v>
      </c>
      <c r="P90" s="26" t="s">
        <v>655</v>
      </c>
      <c r="Q90" s="26" t="s">
        <v>644</v>
      </c>
      <c r="R90" s="26" t="s">
        <v>644</v>
      </c>
      <c r="S90" s="26" t="s">
        <v>51</v>
      </c>
      <c r="T90" s="26" t="s">
        <v>656</v>
      </c>
      <c r="U90" s="35" t="s">
        <v>826</v>
      </c>
      <c r="V90" s="37" t="s">
        <v>827</v>
      </c>
      <c r="W90" s="26" t="s">
        <v>51</v>
      </c>
      <c r="X90" s="40">
        <v>2025.01</v>
      </c>
      <c r="Y90" s="35" t="s">
        <v>659</v>
      </c>
      <c r="Z90" s="35" t="s">
        <v>828</v>
      </c>
      <c r="AA90" s="35" t="s">
        <v>829</v>
      </c>
      <c r="AB90" s="38">
        <v>0</v>
      </c>
      <c r="AC90" s="35" t="s">
        <v>646</v>
      </c>
      <c r="AD90" s="35"/>
      <c r="AE90" s="36"/>
      <c r="AF90" s="11">
        <f t="shared" si="6"/>
        <v>2017</v>
      </c>
      <c r="AG90" s="11" t="str">
        <f t="shared" si="7"/>
        <v>540423201717021</v>
      </c>
    </row>
    <row r="91" ht="19.9" hidden="1" customHeight="1" spans="1:33">
      <c r="A91" s="25" t="str">
        <f>540423&amp;D91&amp;VLOOKUP(P91,{"青稞","01";"小麦","02";"饲料","03";"牦牛","04";"乳","05";"羊","06";"猪","07";"鸡","08";"蜂","09";"鱼虾","10";"藏药","11";"茶","12";"葡萄","13";"苹果","14";"猕猴桃","15";"设施农业","16";"乡村旅游","17";"商贸流通","18";"其他","19"},2,FALSE)&amp;TEXT(COUNTIF($P$5:P91,P91),"000")</f>
        <v>540423201812008</v>
      </c>
      <c r="B91" s="26" t="s">
        <v>48</v>
      </c>
      <c r="C91" s="27" t="s">
        <v>49</v>
      </c>
      <c r="D91" s="27">
        <v>2018</v>
      </c>
      <c r="E91" s="29" t="s">
        <v>198</v>
      </c>
      <c r="F91" s="29" t="s">
        <v>1329</v>
      </c>
      <c r="G91" s="29" t="s">
        <v>670</v>
      </c>
      <c r="H91" s="37" t="s">
        <v>830</v>
      </c>
      <c r="I91" s="31">
        <f t="shared" si="4"/>
        <v>579.37</v>
      </c>
      <c r="J91" s="31">
        <f>VLOOKUP(E91,附件2!$E$9:$I$410,5,0)/10000</f>
        <v>377</v>
      </c>
      <c r="K91" s="32">
        <f>VLOOKUP(E91,附件2!E:AF,28,0)/10000</f>
        <v>202.37</v>
      </c>
      <c r="L91" s="31">
        <f t="shared" si="5"/>
        <v>558.928683</v>
      </c>
      <c r="M91" s="33">
        <f>VLOOKUP(E91,附件2!$E:$BE,30,0)/10000</f>
        <v>377</v>
      </c>
      <c r="N91" s="34">
        <f>VLOOKUP(E91,附件2!$E:$BE,53,0)/10000</f>
        <v>181.928683</v>
      </c>
      <c r="O91" s="26" t="s">
        <v>642</v>
      </c>
      <c r="P91" s="26" t="s">
        <v>772</v>
      </c>
      <c r="Q91" s="26" t="s">
        <v>644</v>
      </c>
      <c r="R91" s="26" t="s">
        <v>644</v>
      </c>
      <c r="S91" s="26" t="s">
        <v>51</v>
      </c>
      <c r="T91" s="26" t="s">
        <v>656</v>
      </c>
      <c r="U91" s="35" t="s">
        <v>682</v>
      </c>
      <c r="V91" s="37" t="s">
        <v>831</v>
      </c>
      <c r="W91" s="26" t="s">
        <v>51</v>
      </c>
      <c r="X91" s="40" t="s">
        <v>832</v>
      </c>
      <c r="Y91" s="35" t="s">
        <v>719</v>
      </c>
      <c r="Z91" s="35" t="s">
        <v>833</v>
      </c>
      <c r="AA91" s="35" t="s">
        <v>834</v>
      </c>
      <c r="AB91" s="38">
        <v>0</v>
      </c>
      <c r="AC91" s="35" t="s">
        <v>646</v>
      </c>
      <c r="AD91" s="35"/>
      <c r="AE91" s="36"/>
      <c r="AF91" s="11">
        <f t="shared" si="6"/>
        <v>2018</v>
      </c>
      <c r="AG91" s="11" t="str">
        <f t="shared" si="7"/>
        <v>540423201812008</v>
      </c>
    </row>
    <row r="92" ht="19.9" hidden="1" customHeight="1" spans="1:33">
      <c r="A92" s="25" t="str">
        <f>540423&amp;D92&amp;VLOOKUP(P92,{"青稞","01";"小麦","02";"饲料","03";"牦牛","04";"乳","05";"羊","06";"猪","07";"鸡","08";"蜂","09";"鱼虾","10";"藏药","11";"茶","12";"葡萄","13";"苹果","14";"猕猴桃","15";"设施农业","16";"乡村旅游","17";"商贸流通","18";"其他","19"},2,FALSE)&amp;TEXT(COUNTIF($P$5:P92,P92),"000")</f>
        <v>540423201818007</v>
      </c>
      <c r="B92" s="26" t="s">
        <v>48</v>
      </c>
      <c r="C92" s="27" t="s">
        <v>49</v>
      </c>
      <c r="D92" s="27">
        <v>2018</v>
      </c>
      <c r="E92" s="29" t="s">
        <v>161</v>
      </c>
      <c r="F92" s="39" t="s">
        <v>1390</v>
      </c>
      <c r="G92" s="29" t="s">
        <v>738</v>
      </c>
      <c r="H92" s="30" t="s">
        <v>835</v>
      </c>
      <c r="I92" s="31">
        <f t="shared" si="4"/>
        <v>3000.000148</v>
      </c>
      <c r="J92" s="31">
        <f>VLOOKUP(E92,附件2!$E$9:$I$410,5,0)/10000</f>
        <v>2093.068648</v>
      </c>
      <c r="K92" s="32">
        <f>VLOOKUP(E92,附件2!E:AF,28,0)/10000</f>
        <v>906.9315</v>
      </c>
      <c r="L92" s="31">
        <f t="shared" si="5"/>
        <v>2865.685296</v>
      </c>
      <c r="M92" s="33">
        <f>VLOOKUP(E92,附件2!$E:$BE,30,0)/10000</f>
        <v>2093.068648</v>
      </c>
      <c r="N92" s="34">
        <f>VLOOKUP(E92,附件2!$E:$BE,53,0)/10000</f>
        <v>772.616648</v>
      </c>
      <c r="O92" s="26" t="s">
        <v>642</v>
      </c>
      <c r="P92" s="26" t="s">
        <v>740</v>
      </c>
      <c r="Q92" s="26" t="s">
        <v>644</v>
      </c>
      <c r="R92" s="26" t="s">
        <v>644</v>
      </c>
      <c r="S92" s="26" t="s">
        <v>51</v>
      </c>
      <c r="T92" s="26" t="s">
        <v>656</v>
      </c>
      <c r="U92" s="35" t="s">
        <v>682</v>
      </c>
      <c r="V92" s="35" t="s">
        <v>718</v>
      </c>
      <c r="W92" s="26" t="s">
        <v>51</v>
      </c>
      <c r="X92" s="26">
        <v>2023.07</v>
      </c>
      <c r="Y92" s="26" t="s">
        <v>741</v>
      </c>
      <c r="Z92" s="26" t="s">
        <v>836</v>
      </c>
      <c r="AA92" s="26"/>
      <c r="AB92" s="38">
        <v>0</v>
      </c>
      <c r="AC92" s="35" t="s">
        <v>646</v>
      </c>
      <c r="AD92" s="35"/>
      <c r="AE92" s="36"/>
      <c r="AF92" s="11">
        <f t="shared" si="6"/>
        <v>2018</v>
      </c>
      <c r="AG92" s="11" t="str">
        <f t="shared" si="7"/>
        <v>540423201818007</v>
      </c>
    </row>
    <row r="93" ht="19.9" hidden="1" customHeight="1" spans="1:33">
      <c r="A93" s="25" t="str">
        <f>540423&amp;D93&amp;VLOOKUP(P93,{"青稞","01";"小麦","02";"饲料","03";"牦牛","04";"乳","05";"羊","06";"猪","07";"鸡","08";"蜂","09";"鱼虾","10";"藏药","11";"茶","12";"葡萄","13";"苹果","14";"猕猴桃","15";"设施农业","16";"乡村旅游","17";"商贸流通","18";"其他","19"},2,FALSE)&amp;TEXT(COUNTIF($P$5:P93,P93),"000")</f>
        <v>540423201818008</v>
      </c>
      <c r="B93" s="26" t="s">
        <v>48</v>
      </c>
      <c r="C93" s="27" t="s">
        <v>49</v>
      </c>
      <c r="D93" s="27">
        <v>2018</v>
      </c>
      <c r="E93" s="29" t="s">
        <v>195</v>
      </c>
      <c r="F93" s="29" t="s">
        <v>701</v>
      </c>
      <c r="G93" s="29" t="s">
        <v>701</v>
      </c>
      <c r="H93" s="30" t="s">
        <v>838</v>
      </c>
      <c r="I93" s="31">
        <f t="shared" si="4"/>
        <v>838.03</v>
      </c>
      <c r="J93" s="31">
        <f>VLOOKUP(E93,附件2!$E$9:$I$410,5,0)/10000</f>
        <v>294.0285</v>
      </c>
      <c r="K93" s="32">
        <f>VLOOKUP(E93,附件2!E:AF,28,0)/10000</f>
        <v>544.0015</v>
      </c>
      <c r="L93" s="31">
        <f t="shared" si="5"/>
        <v>805.716614</v>
      </c>
      <c r="M93" s="33">
        <f>VLOOKUP(E93,附件2!$E:$BE,30,0)/10000</f>
        <v>294.0285</v>
      </c>
      <c r="N93" s="34">
        <f>VLOOKUP(E93,附件2!$E:$BE,53,0)/10000</f>
        <v>511.688114</v>
      </c>
      <c r="O93" s="26" t="s">
        <v>642</v>
      </c>
      <c r="P93" s="26" t="s">
        <v>740</v>
      </c>
      <c r="Q93" s="26" t="s">
        <v>644</v>
      </c>
      <c r="R93" s="26" t="s">
        <v>644</v>
      </c>
      <c r="S93" s="26" t="s">
        <v>51</v>
      </c>
      <c r="T93" s="26" t="s">
        <v>656</v>
      </c>
      <c r="U93" s="35" t="s">
        <v>826</v>
      </c>
      <c r="V93" s="37" t="s">
        <v>839</v>
      </c>
      <c r="W93" s="26" t="s">
        <v>51</v>
      </c>
      <c r="X93" s="40" t="s">
        <v>840</v>
      </c>
      <c r="Y93" s="35" t="s">
        <v>841</v>
      </c>
      <c r="Z93" s="35" t="s">
        <v>842</v>
      </c>
      <c r="AA93" s="35" t="s">
        <v>843</v>
      </c>
      <c r="AB93" s="38">
        <v>0</v>
      </c>
      <c r="AC93" s="35" t="s">
        <v>646</v>
      </c>
      <c r="AD93" s="35"/>
      <c r="AE93" s="36"/>
      <c r="AF93" s="11">
        <f t="shared" si="6"/>
        <v>2018</v>
      </c>
      <c r="AG93" s="11" t="str">
        <f t="shared" si="7"/>
        <v>540423201818008</v>
      </c>
    </row>
    <row r="94" ht="19.9" hidden="1" customHeight="1" spans="1:33">
      <c r="A94" s="25" t="str">
        <f>540423&amp;D94&amp;VLOOKUP(P94,{"青稞","01";"小麦","02";"饲料","03";"牦牛","04";"乳","05";"羊","06";"猪","07";"鸡","08";"蜂","09";"鱼虾","10";"藏药","11";"茶","12";"葡萄","13";"苹果","14";"猕猴桃","15";"设施农业","16";"乡村旅游","17";"商贸流通","18";"其他","19"},2,FALSE)&amp;TEXT(COUNTIF($P$5:P94,P94),"000")</f>
        <v>540423201818009</v>
      </c>
      <c r="B94" s="26" t="s">
        <v>48</v>
      </c>
      <c r="C94" s="27" t="s">
        <v>49</v>
      </c>
      <c r="D94" s="27">
        <v>2018</v>
      </c>
      <c r="E94" s="29" t="s">
        <v>196</v>
      </c>
      <c r="F94" s="29" t="s">
        <v>693</v>
      </c>
      <c r="G94" s="29" t="s">
        <v>690</v>
      </c>
      <c r="H94" s="30" t="s">
        <v>844</v>
      </c>
      <c r="I94" s="31">
        <f t="shared" si="4"/>
        <v>795.39</v>
      </c>
      <c r="J94" s="31">
        <f>VLOOKUP(E94,附件2!$E$9:$I$410,5,0)/10000</f>
        <v>589.4355</v>
      </c>
      <c r="K94" s="32">
        <f>VLOOKUP(E94,附件2!E:AF,28,0)/10000</f>
        <v>205.9545</v>
      </c>
      <c r="L94" s="31">
        <f t="shared" si="5"/>
        <v>738.118067</v>
      </c>
      <c r="M94" s="33">
        <f>VLOOKUP(E94,附件2!$E:$BE,30,0)/10000</f>
        <v>589.4355</v>
      </c>
      <c r="N94" s="34">
        <f>VLOOKUP(E94,附件2!$E:$BE,53,0)/10000</f>
        <v>148.682567</v>
      </c>
      <c r="O94" s="26" t="s">
        <v>642</v>
      </c>
      <c r="P94" s="26" t="s">
        <v>740</v>
      </c>
      <c r="Q94" s="26" t="s">
        <v>644</v>
      </c>
      <c r="R94" s="26" t="s">
        <v>650</v>
      </c>
      <c r="S94" s="26" t="s">
        <v>52</v>
      </c>
      <c r="T94" s="26" t="s">
        <v>645</v>
      </c>
      <c r="U94" s="26" t="s">
        <v>645</v>
      </c>
      <c r="V94" s="26" t="s">
        <v>645</v>
      </c>
      <c r="W94" s="26" t="s">
        <v>645</v>
      </c>
      <c r="X94" s="26" t="s">
        <v>645</v>
      </c>
      <c r="Y94" s="26" t="s">
        <v>645</v>
      </c>
      <c r="Z94" s="26" t="s">
        <v>645</v>
      </c>
      <c r="AA94" s="26" t="s">
        <v>645</v>
      </c>
      <c r="AB94" s="38">
        <v>0</v>
      </c>
      <c r="AC94" s="35" t="s">
        <v>646</v>
      </c>
      <c r="AD94" s="35"/>
      <c r="AE94" s="36"/>
      <c r="AF94" s="11">
        <f t="shared" si="6"/>
        <v>2018</v>
      </c>
      <c r="AG94" s="11" t="str">
        <f t="shared" si="7"/>
        <v>540423201818009</v>
      </c>
    </row>
    <row r="95" ht="19.9" hidden="1" customHeight="1" spans="1:33">
      <c r="A95" s="25" t="str">
        <f>540423&amp;D95&amp;VLOOKUP(P95,{"青稞","01";"小麦","02";"饲料","03";"牦牛","04";"乳","05";"羊","06";"猪","07";"鸡","08";"蜂","09";"鱼虾","10";"藏药","11";"茶","12";"葡萄","13";"苹果","14";"猕猴桃","15";"设施农业","16";"乡村旅游","17";"商贸流通","18";"其他","19"},2,FALSE)&amp;TEXT(COUNTIF($P$5:P95,P95),"000")</f>
        <v>540423201818010</v>
      </c>
      <c r="B95" s="26" t="s">
        <v>48</v>
      </c>
      <c r="C95" s="27" t="s">
        <v>49</v>
      </c>
      <c r="D95" s="27">
        <v>2018</v>
      </c>
      <c r="E95" s="29" t="s">
        <v>197</v>
      </c>
      <c r="F95" s="29" t="s">
        <v>662</v>
      </c>
      <c r="G95" s="29" t="s">
        <v>662</v>
      </c>
      <c r="H95" s="30" t="s">
        <v>845</v>
      </c>
      <c r="I95" s="31">
        <f t="shared" si="4"/>
        <v>688.81</v>
      </c>
      <c r="J95" s="31">
        <f>VLOOKUP(E95,附件2!$E$9:$I$410,5,0)/10000</f>
        <v>3.43</v>
      </c>
      <c r="K95" s="32">
        <f>VLOOKUP(E95,附件2!E:AF,28,0)/10000</f>
        <v>685.38</v>
      </c>
      <c r="L95" s="31">
        <f t="shared" si="5"/>
        <v>662.677083</v>
      </c>
      <c r="M95" s="33">
        <f>VLOOKUP(E95,附件2!$E:$BE,30,0)/10000</f>
        <v>3.43</v>
      </c>
      <c r="N95" s="34">
        <f>VLOOKUP(E95,附件2!$E:$BE,53,0)/10000</f>
        <v>659.247083</v>
      </c>
      <c r="O95" s="26" t="s">
        <v>642</v>
      </c>
      <c r="P95" s="26" t="s">
        <v>740</v>
      </c>
      <c r="Q95" s="26" t="s">
        <v>644</v>
      </c>
      <c r="R95" s="26" t="s">
        <v>644</v>
      </c>
      <c r="S95" s="26" t="s">
        <v>51</v>
      </c>
      <c r="T95" s="26" t="s">
        <v>656</v>
      </c>
      <c r="U95" s="35" t="s">
        <v>682</v>
      </c>
      <c r="V95" s="37" t="s">
        <v>846</v>
      </c>
      <c r="W95" s="26" t="s">
        <v>51</v>
      </c>
      <c r="X95" s="40">
        <v>2024.08</v>
      </c>
      <c r="Y95" s="35" t="s">
        <v>786</v>
      </c>
      <c r="Z95" s="35" t="s">
        <v>847</v>
      </c>
      <c r="AA95" s="35" t="s">
        <v>848</v>
      </c>
      <c r="AB95" s="38">
        <v>0</v>
      </c>
      <c r="AC95" s="35" t="s">
        <v>646</v>
      </c>
      <c r="AD95" s="35"/>
      <c r="AE95" s="36"/>
      <c r="AF95" s="11">
        <f t="shared" si="6"/>
        <v>2018</v>
      </c>
      <c r="AG95" s="11" t="str">
        <f t="shared" si="7"/>
        <v>540423201818010</v>
      </c>
    </row>
    <row r="96" ht="19.9" hidden="1" customHeight="1" spans="1:33">
      <c r="A96" s="25" t="str">
        <f>540423&amp;D96&amp;VLOOKUP(P96,{"青稞","01";"小麦","02";"饲料","03";"牦牛","04";"乳","05";"羊","06";"猪","07";"鸡","08";"蜂","09";"鱼虾","10";"藏药","11";"茶","12";"葡萄","13";"苹果","14";"猕猴桃","15";"设施农业","16";"乡村旅游","17";"商贸流通","18";"其他","19"},2,FALSE)&amp;TEXT(COUNTIF($P$5:P96,P96),"000")</f>
        <v>540423201718011</v>
      </c>
      <c r="B96" s="26" t="s">
        <v>48</v>
      </c>
      <c r="C96" s="27" t="s">
        <v>49</v>
      </c>
      <c r="D96" s="27">
        <v>2017</v>
      </c>
      <c r="E96" s="29" t="s">
        <v>162</v>
      </c>
      <c r="F96" s="29" t="s">
        <v>673</v>
      </c>
      <c r="G96" s="29" t="s">
        <v>673</v>
      </c>
      <c r="H96" s="30" t="s">
        <v>849</v>
      </c>
      <c r="I96" s="31">
        <f t="shared" si="4"/>
        <v>885.91</v>
      </c>
      <c r="J96" s="31">
        <f>VLOOKUP(E96,附件2!$E$9:$I$410,5,0)/10000</f>
        <v>310.607</v>
      </c>
      <c r="K96" s="32">
        <f>VLOOKUP(E96,附件2!E:AF,28,0)/10000</f>
        <v>575.303</v>
      </c>
      <c r="L96" s="31">
        <f t="shared" si="5"/>
        <v>886.454854</v>
      </c>
      <c r="M96" s="33">
        <f>VLOOKUP(E96,附件2!$E:$BE,30,0)/10000</f>
        <v>310.607</v>
      </c>
      <c r="N96" s="34">
        <f>VLOOKUP(E96,附件2!$E:$BE,53,0)/10000</f>
        <v>575.847854</v>
      </c>
      <c r="O96" s="26" t="s">
        <v>642</v>
      </c>
      <c r="P96" s="26" t="s">
        <v>740</v>
      </c>
      <c r="Q96" s="26" t="s">
        <v>644</v>
      </c>
      <c r="R96" s="26" t="s">
        <v>650</v>
      </c>
      <c r="S96" s="26" t="s">
        <v>52</v>
      </c>
      <c r="T96" s="26" t="s">
        <v>645</v>
      </c>
      <c r="U96" s="26" t="s">
        <v>645</v>
      </c>
      <c r="V96" s="26" t="s">
        <v>645</v>
      </c>
      <c r="W96" s="26" t="s">
        <v>645</v>
      </c>
      <c r="X96" s="26" t="s">
        <v>645</v>
      </c>
      <c r="Y96" s="26" t="s">
        <v>645</v>
      </c>
      <c r="Z96" s="26" t="s">
        <v>645</v>
      </c>
      <c r="AA96" s="26" t="s">
        <v>645</v>
      </c>
      <c r="AB96" s="38">
        <v>0</v>
      </c>
      <c r="AC96" s="35" t="s">
        <v>646</v>
      </c>
      <c r="AD96" s="35" t="s">
        <v>651</v>
      </c>
      <c r="AE96" s="36"/>
      <c r="AF96" s="11">
        <f t="shared" si="6"/>
        <v>2017</v>
      </c>
      <c r="AG96" s="11" t="str">
        <f t="shared" si="7"/>
        <v>540423201718011</v>
      </c>
    </row>
    <row r="97" ht="19.9" hidden="1" customHeight="1" spans="1:33">
      <c r="A97" s="25" t="str">
        <f>540423&amp;D97&amp;VLOOKUP(P97,{"青稞","01";"小麦","02";"饲料","03";"牦牛","04";"乳","05";"羊","06";"猪","07";"鸡","08";"蜂","09";"鱼虾","10";"藏药","11";"茶","12";"葡萄","13";"苹果","14";"猕猴桃","15";"设施农业","16";"乡村旅游","17";"商贸流通","18";"其他","19"},2,FALSE)&amp;TEXT(COUNTIF($P$5:P97,P97),"000")</f>
        <v>540423201816017</v>
      </c>
      <c r="B97" s="26" t="s">
        <v>48</v>
      </c>
      <c r="C97" s="27" t="s">
        <v>49</v>
      </c>
      <c r="D97" s="27">
        <v>2018</v>
      </c>
      <c r="E97" s="29" t="s">
        <v>203</v>
      </c>
      <c r="F97" s="29" t="s">
        <v>1402</v>
      </c>
      <c r="G97" s="29" t="s">
        <v>1402</v>
      </c>
      <c r="H97" s="30" t="s">
        <v>1414</v>
      </c>
      <c r="I97" s="31">
        <f t="shared" si="4"/>
        <v>29.7</v>
      </c>
      <c r="J97" s="31">
        <f>VLOOKUP(E97,附件2!$E$9:$I$410,5,0)/10000</f>
        <v>29.7</v>
      </c>
      <c r="K97" s="32">
        <f>VLOOKUP(E97,附件2!E:AF,28,0)/10000</f>
        <v>0</v>
      </c>
      <c r="L97" s="31">
        <f t="shared" si="5"/>
        <v>29.7</v>
      </c>
      <c r="M97" s="33">
        <f>VLOOKUP(E97,附件2!$E:$BE,30,0)/10000</f>
        <v>29.7</v>
      </c>
      <c r="N97" s="34">
        <f>VLOOKUP(E97,附件2!$E:$BE,53,0)/10000</f>
        <v>0</v>
      </c>
      <c r="O97" s="26" t="s">
        <v>1320</v>
      </c>
      <c r="P97" s="26" t="s">
        <v>672</v>
      </c>
      <c r="Q97" s="26" t="s">
        <v>644</v>
      </c>
      <c r="R97" s="26" t="s">
        <v>645</v>
      </c>
      <c r="S97" s="26" t="s">
        <v>645</v>
      </c>
      <c r="T97" s="26" t="s">
        <v>645</v>
      </c>
      <c r="U97" s="26" t="s">
        <v>645</v>
      </c>
      <c r="V97" s="26" t="s">
        <v>645</v>
      </c>
      <c r="W97" s="26" t="s">
        <v>645</v>
      </c>
      <c r="X97" s="26" t="s">
        <v>645</v>
      </c>
      <c r="Y97" s="26" t="s">
        <v>645</v>
      </c>
      <c r="Z97" s="26" t="s">
        <v>645</v>
      </c>
      <c r="AA97" s="26" t="s">
        <v>645</v>
      </c>
      <c r="AB97" s="26" t="s">
        <v>645</v>
      </c>
      <c r="AC97" s="26" t="s">
        <v>645</v>
      </c>
      <c r="AD97" s="35"/>
      <c r="AE97" s="36"/>
      <c r="AF97" s="11">
        <f t="shared" si="6"/>
        <v>2018</v>
      </c>
      <c r="AG97" s="11" t="str">
        <f t="shared" si="7"/>
        <v>540423201816017</v>
      </c>
    </row>
    <row r="98" ht="19.9" hidden="1" customHeight="1" spans="1:33">
      <c r="A98" s="25" t="str">
        <f>540423&amp;D98&amp;VLOOKUP(P98,{"青稞","01";"小麦","02";"饲料","03";"牦牛","04";"乳","05";"羊","06";"猪","07";"鸡","08";"蜂","09";"鱼虾","10";"藏药","11";"茶","12";"葡萄","13";"苹果","14";"猕猴桃","15";"设施农业","16";"乡村旅游","17";"商贸流通","18";"其他","19"},2,FALSE)&amp;TEXT(COUNTIF($P$5:P98,P98),"000")</f>
        <v>540423201907013</v>
      </c>
      <c r="B98" s="26" t="s">
        <v>48</v>
      </c>
      <c r="C98" s="27" t="s">
        <v>49</v>
      </c>
      <c r="D98" s="27">
        <v>2019</v>
      </c>
      <c r="E98" s="29" t="s">
        <v>234</v>
      </c>
      <c r="F98" s="29" t="s">
        <v>1323</v>
      </c>
      <c r="G98" s="29" t="s">
        <v>1323</v>
      </c>
      <c r="H98" s="30" t="s">
        <v>1415</v>
      </c>
      <c r="I98" s="31">
        <f t="shared" si="4"/>
        <v>337.7</v>
      </c>
      <c r="J98" s="31">
        <f>VLOOKUP(E98,附件2!$E$9:$I$410,5,0)/10000</f>
        <v>337.7</v>
      </c>
      <c r="K98" s="32">
        <f>VLOOKUP(E98,附件2!E:AF,28,0)/10000</f>
        <v>0</v>
      </c>
      <c r="L98" s="31">
        <f t="shared" si="5"/>
        <v>320.43</v>
      </c>
      <c r="M98" s="33">
        <f>VLOOKUP(E98,附件2!$E:$BE,30,0)/10000</f>
        <v>320.43</v>
      </c>
      <c r="N98" s="34">
        <f>VLOOKUP(E98,附件2!$E:$BE,53,0)/10000</f>
        <v>0</v>
      </c>
      <c r="O98" s="26" t="s">
        <v>1320</v>
      </c>
      <c r="P98" s="26" t="s">
        <v>726</v>
      </c>
      <c r="Q98" s="26" t="s">
        <v>644</v>
      </c>
      <c r="R98" s="26" t="s">
        <v>645</v>
      </c>
      <c r="S98" s="26" t="s">
        <v>645</v>
      </c>
      <c r="T98" s="26" t="s">
        <v>645</v>
      </c>
      <c r="U98" s="26" t="s">
        <v>645</v>
      </c>
      <c r="V98" s="26" t="s">
        <v>645</v>
      </c>
      <c r="W98" s="26" t="s">
        <v>645</v>
      </c>
      <c r="X98" s="26" t="s">
        <v>645</v>
      </c>
      <c r="Y98" s="26" t="s">
        <v>645</v>
      </c>
      <c r="Z98" s="26" t="s">
        <v>645</v>
      </c>
      <c r="AA98" s="26" t="s">
        <v>645</v>
      </c>
      <c r="AB98" s="26" t="s">
        <v>645</v>
      </c>
      <c r="AC98" s="26" t="s">
        <v>645</v>
      </c>
      <c r="AD98" s="35"/>
      <c r="AE98" s="36"/>
      <c r="AF98" s="11">
        <f t="shared" si="6"/>
        <v>2019</v>
      </c>
      <c r="AG98" s="11" t="str">
        <f t="shared" si="7"/>
        <v>540423201907013</v>
      </c>
    </row>
    <row r="99" ht="19.9" hidden="1" customHeight="1" spans="1:33">
      <c r="A99" s="25" t="str">
        <f>540423&amp;D99&amp;VLOOKUP(P99,{"青稞","01";"小麦","02";"饲料","03";"牦牛","04";"乳","05";"羊","06";"猪","07";"鸡","08";"蜂","09";"鱼虾","10";"藏药","11";"茶","12";"葡萄","13";"苹果","14";"猕猴桃","15";"设施农业","16";"乡村旅游","17";"商贸流通","18";"其他","19"},2,FALSE)&amp;TEXT(COUNTIF($P$5:P99,P99),"000")</f>
        <v>540423201912009</v>
      </c>
      <c r="B99" s="26" t="s">
        <v>48</v>
      </c>
      <c r="C99" s="27" t="s">
        <v>49</v>
      </c>
      <c r="D99" s="27">
        <v>2019</v>
      </c>
      <c r="E99" s="29" t="s">
        <v>249</v>
      </c>
      <c r="F99" s="29" t="s">
        <v>1416</v>
      </c>
      <c r="G99" s="29" t="s">
        <v>1416</v>
      </c>
      <c r="H99" s="30" t="s">
        <v>1417</v>
      </c>
      <c r="I99" s="31">
        <f t="shared" si="4"/>
        <v>1889.16</v>
      </c>
      <c r="J99" s="31">
        <f>VLOOKUP(E99,附件2!$E$9:$I$410,5,0)/10000</f>
        <v>1889.16</v>
      </c>
      <c r="K99" s="32">
        <f>VLOOKUP(E99,附件2!E:AF,28,0)/10000</f>
        <v>0</v>
      </c>
      <c r="L99" s="31">
        <f t="shared" si="5"/>
        <v>1889.16</v>
      </c>
      <c r="M99" s="33">
        <f>VLOOKUP(E99,附件2!$E:$BE,30,0)/10000</f>
        <v>1889.16</v>
      </c>
      <c r="N99" s="34">
        <f>VLOOKUP(E99,附件2!$E:$BE,53,0)/10000</f>
        <v>0</v>
      </c>
      <c r="O99" s="26" t="s">
        <v>1320</v>
      </c>
      <c r="P99" s="26" t="s">
        <v>772</v>
      </c>
      <c r="Q99" s="26" t="s">
        <v>644</v>
      </c>
      <c r="R99" s="26" t="s">
        <v>645</v>
      </c>
      <c r="S99" s="26" t="s">
        <v>645</v>
      </c>
      <c r="T99" s="26" t="s">
        <v>645</v>
      </c>
      <c r="U99" s="26" t="s">
        <v>645</v>
      </c>
      <c r="V99" s="26" t="s">
        <v>645</v>
      </c>
      <c r="W99" s="26" t="s">
        <v>645</v>
      </c>
      <c r="X99" s="26" t="s">
        <v>645</v>
      </c>
      <c r="Y99" s="26" t="s">
        <v>645</v>
      </c>
      <c r="Z99" s="26" t="s">
        <v>645</v>
      </c>
      <c r="AA99" s="26" t="s">
        <v>645</v>
      </c>
      <c r="AB99" s="26" t="s">
        <v>645</v>
      </c>
      <c r="AC99" s="26" t="s">
        <v>645</v>
      </c>
      <c r="AD99" s="35"/>
      <c r="AE99" s="36"/>
      <c r="AF99" s="11">
        <f t="shared" si="6"/>
        <v>2019</v>
      </c>
      <c r="AG99" s="11" t="str">
        <f t="shared" si="7"/>
        <v>540423201912009</v>
      </c>
    </row>
    <row r="100" ht="19.9" hidden="1" customHeight="1" spans="1:33">
      <c r="A100" s="25" t="str">
        <f>540423&amp;D100&amp;VLOOKUP(P100,{"青稞","01";"小麦","02";"饲料","03";"牦牛","04";"乳","05";"羊","06";"猪","07";"鸡","08";"蜂","09";"鱼虾","10";"藏药","11";"茶","12";"葡萄","13";"苹果","14";"猕猴桃","15";"设施农业","16";"乡村旅游","17";"商贸流通","18";"其他","19"},2,FALSE)&amp;TEXT(COUNTIF($P$5:P100,P100),"000")</f>
        <v>540423201912010</v>
      </c>
      <c r="B100" s="26" t="s">
        <v>48</v>
      </c>
      <c r="C100" s="27" t="s">
        <v>49</v>
      </c>
      <c r="D100" s="27">
        <v>2019</v>
      </c>
      <c r="E100" s="64" t="s">
        <v>235</v>
      </c>
      <c r="F100" s="29" t="s">
        <v>1397</v>
      </c>
      <c r="G100" s="29" t="s">
        <v>1397</v>
      </c>
      <c r="H100" s="37" t="s">
        <v>1418</v>
      </c>
      <c r="I100" s="31">
        <f t="shared" si="4"/>
        <v>307.6</v>
      </c>
      <c r="J100" s="31">
        <f>VLOOKUP(E100,附件2!$E$9:$I$410,5,0)/10000</f>
        <v>307.6</v>
      </c>
      <c r="K100" s="32">
        <f>VLOOKUP(E100,附件2!E:AF,28,0)/10000</f>
        <v>0</v>
      </c>
      <c r="L100" s="31">
        <f t="shared" si="5"/>
        <v>299.0159</v>
      </c>
      <c r="M100" s="33">
        <f>VLOOKUP(E100,附件2!$E:$BE,30,0)/10000</f>
        <v>299.0159</v>
      </c>
      <c r="N100" s="34">
        <f>VLOOKUP(E100,附件2!$E:$BE,53,0)/10000</f>
        <v>0</v>
      </c>
      <c r="O100" s="26" t="s">
        <v>1320</v>
      </c>
      <c r="P100" s="26" t="s">
        <v>772</v>
      </c>
      <c r="Q100" s="26" t="s">
        <v>644</v>
      </c>
      <c r="R100" s="26" t="s">
        <v>645</v>
      </c>
      <c r="S100" s="26" t="s">
        <v>645</v>
      </c>
      <c r="T100" s="26" t="s">
        <v>645</v>
      </c>
      <c r="U100" s="26" t="s">
        <v>645</v>
      </c>
      <c r="V100" s="26" t="s">
        <v>645</v>
      </c>
      <c r="W100" s="26" t="s">
        <v>645</v>
      </c>
      <c r="X100" s="26" t="s">
        <v>645</v>
      </c>
      <c r="Y100" s="26" t="s">
        <v>645</v>
      </c>
      <c r="Z100" s="26" t="s">
        <v>645</v>
      </c>
      <c r="AA100" s="26" t="s">
        <v>645</v>
      </c>
      <c r="AB100" s="26" t="s">
        <v>645</v>
      </c>
      <c r="AC100" s="26" t="s">
        <v>645</v>
      </c>
      <c r="AD100" s="35"/>
      <c r="AE100" s="36"/>
      <c r="AF100" s="11">
        <f t="shared" si="6"/>
        <v>2019</v>
      </c>
      <c r="AG100" s="11" t="str">
        <f t="shared" si="7"/>
        <v>540423201912010</v>
      </c>
    </row>
    <row r="101" ht="19.9" customHeight="1" spans="1:33">
      <c r="A101" s="25" t="str">
        <f>540423&amp;D101&amp;VLOOKUP(P101,{"青稞","01";"小麦","02";"饲料","03";"牦牛","04";"乳","05";"羊","06";"猪","07";"鸡","08";"蜂","09";"鱼虾","10";"藏药","11";"茶","12";"葡萄","13";"苹果","14";"猕猴桃","15";"设施农业","16";"乡村旅游","17";"商贸流通","18";"其他","19"},2,FALSE)&amp;TEXT(COUNTIF($P$5:P101,P101),"000")</f>
        <v>540423201912011</v>
      </c>
      <c r="B101" s="26" t="s">
        <v>48</v>
      </c>
      <c r="C101" s="27" t="s">
        <v>49</v>
      </c>
      <c r="D101" s="27">
        <v>2019</v>
      </c>
      <c r="E101" s="29" t="s">
        <v>250</v>
      </c>
      <c r="F101" s="39" t="s">
        <v>1419</v>
      </c>
      <c r="G101" s="29" t="s">
        <v>850</v>
      </c>
      <c r="H101" s="30" t="s">
        <v>851</v>
      </c>
      <c r="I101" s="31">
        <f t="shared" si="4"/>
        <v>450</v>
      </c>
      <c r="J101" s="31">
        <f>VLOOKUP(E101,附件2!$E$9:$I$410,5,0)/10000</f>
        <v>450</v>
      </c>
      <c r="K101" s="32">
        <f>VLOOKUP(E101,附件2!E:AF,28,0)/10000</f>
        <v>0</v>
      </c>
      <c r="L101" s="31">
        <f t="shared" si="5"/>
        <v>431.1</v>
      </c>
      <c r="M101" s="33">
        <f>VLOOKUP(E101,附件2!$E:$BE,30,0)/10000</f>
        <v>431.1</v>
      </c>
      <c r="N101" s="34">
        <f>VLOOKUP(E101,附件2!$E:$BE,53,0)/10000</f>
        <v>0</v>
      </c>
      <c r="O101" s="26" t="s">
        <v>642</v>
      </c>
      <c r="P101" s="26" t="s">
        <v>772</v>
      </c>
      <c r="Q101" s="26" t="s">
        <v>644</v>
      </c>
      <c r="R101" s="26" t="s">
        <v>704</v>
      </c>
      <c r="S101" s="26"/>
      <c r="T101" s="26"/>
      <c r="U101" s="35"/>
      <c r="V101" s="35"/>
      <c r="W101" s="26"/>
      <c r="X101" s="26"/>
      <c r="Y101" s="26"/>
      <c r="Z101" s="26"/>
      <c r="AA101" s="26"/>
      <c r="AB101" s="38">
        <v>0</v>
      </c>
      <c r="AC101" s="35" t="s">
        <v>646</v>
      </c>
      <c r="AD101" s="35"/>
      <c r="AE101" s="36"/>
      <c r="AF101" s="11">
        <f t="shared" si="6"/>
        <v>2019</v>
      </c>
      <c r="AG101" s="11" t="str">
        <f t="shared" si="7"/>
        <v>540423201912011</v>
      </c>
    </row>
    <row r="102" ht="19.9" hidden="1" customHeight="1" spans="1:33">
      <c r="A102" s="25" t="str">
        <f>540423&amp;D102&amp;VLOOKUP(P102,{"青稞","01";"小麦","02";"饲料","03";"牦牛","04";"乳","05";"羊","06";"猪","07";"鸡","08";"蜂","09";"鱼虾","10";"藏药","11";"茶","12";"葡萄","13";"苹果","14";"猕猴桃","15";"设施农业","16";"乡村旅游","17";"商贸流通","18";"其他","19"},2,FALSE)&amp;TEXT(COUNTIF($P$5:P102,P102),"000")</f>
        <v>540423201912012</v>
      </c>
      <c r="B102" s="26" t="s">
        <v>48</v>
      </c>
      <c r="C102" s="27" t="s">
        <v>49</v>
      </c>
      <c r="D102" s="27">
        <v>2019</v>
      </c>
      <c r="E102" s="29" t="s">
        <v>232</v>
      </c>
      <c r="F102" s="29" t="s">
        <v>1420</v>
      </c>
      <c r="G102" s="29" t="s">
        <v>1420</v>
      </c>
      <c r="H102" s="30" t="s">
        <v>1421</v>
      </c>
      <c r="I102" s="31">
        <f t="shared" si="4"/>
        <v>1170.42</v>
      </c>
      <c r="J102" s="31">
        <f>VLOOKUP(E102,附件2!$E$9:$I$410,5,0)/10000</f>
        <v>1170.42</v>
      </c>
      <c r="K102" s="32">
        <f>VLOOKUP(E102,附件2!E:AF,28,0)/10000</f>
        <v>0</v>
      </c>
      <c r="L102" s="31">
        <f t="shared" si="5"/>
        <v>1154.573405</v>
      </c>
      <c r="M102" s="33">
        <f>VLOOKUP(E102,附件2!$E:$BE,30,0)/10000</f>
        <v>1154.573405</v>
      </c>
      <c r="N102" s="34">
        <f>VLOOKUP(E102,附件2!$E:$BE,53,0)/10000</f>
        <v>0</v>
      </c>
      <c r="O102" s="26" t="s">
        <v>1320</v>
      </c>
      <c r="P102" s="26" t="s">
        <v>772</v>
      </c>
      <c r="Q102" s="26" t="s">
        <v>644</v>
      </c>
      <c r="R102" s="26" t="s">
        <v>645</v>
      </c>
      <c r="S102" s="26" t="s">
        <v>645</v>
      </c>
      <c r="T102" s="26" t="s">
        <v>645</v>
      </c>
      <c r="U102" s="26" t="s">
        <v>645</v>
      </c>
      <c r="V102" s="26" t="s">
        <v>645</v>
      </c>
      <c r="W102" s="26" t="s">
        <v>645</v>
      </c>
      <c r="X102" s="26" t="s">
        <v>645</v>
      </c>
      <c r="Y102" s="26" t="s">
        <v>645</v>
      </c>
      <c r="Z102" s="26" t="s">
        <v>645</v>
      </c>
      <c r="AA102" s="26" t="s">
        <v>645</v>
      </c>
      <c r="AB102" s="26" t="s">
        <v>645</v>
      </c>
      <c r="AC102" s="26" t="s">
        <v>645</v>
      </c>
      <c r="AD102" s="35"/>
      <c r="AE102" s="36"/>
      <c r="AF102" s="11">
        <f t="shared" si="6"/>
        <v>2019</v>
      </c>
      <c r="AG102" s="11" t="str">
        <f t="shared" si="7"/>
        <v>540423201912012</v>
      </c>
    </row>
    <row r="103" ht="19.9" hidden="1" customHeight="1" spans="1:33">
      <c r="A103" s="25" t="str">
        <f>540423&amp;D103&amp;VLOOKUP(P103,{"青稞","01";"小麦","02";"饲料","03";"牦牛","04";"乳","05";"羊","06";"猪","07";"鸡","08";"蜂","09";"鱼虾","10";"藏药","11";"茶","12";"葡萄","13";"苹果","14";"猕猴桃","15";"设施农业","16";"乡村旅游","17";"商贸流通","18";"其他","19"},2,FALSE)&amp;TEXT(COUNTIF($P$5:P103,P103),"000")</f>
        <v>540423201912013</v>
      </c>
      <c r="B103" s="26" t="s">
        <v>48</v>
      </c>
      <c r="C103" s="27" t="s">
        <v>49</v>
      </c>
      <c r="D103" s="27">
        <v>2019</v>
      </c>
      <c r="E103" s="29" t="s">
        <v>252</v>
      </c>
      <c r="F103" s="29" t="s">
        <v>1362</v>
      </c>
      <c r="G103" s="29" t="s">
        <v>1362</v>
      </c>
      <c r="H103" s="30" t="s">
        <v>1422</v>
      </c>
      <c r="I103" s="31">
        <f t="shared" si="4"/>
        <v>1137.3</v>
      </c>
      <c r="J103" s="31">
        <f>VLOOKUP(E103,附件2!$E$9:$I$410,5,0)/10000</f>
        <v>1137.3</v>
      </c>
      <c r="K103" s="32">
        <f>VLOOKUP(E103,附件2!E:AF,28,0)/10000</f>
        <v>0</v>
      </c>
      <c r="L103" s="31">
        <f t="shared" si="5"/>
        <v>1137.3</v>
      </c>
      <c r="M103" s="33">
        <f>VLOOKUP(E103,附件2!$E:$BE,30,0)/10000</f>
        <v>1137.3</v>
      </c>
      <c r="N103" s="34">
        <f>VLOOKUP(E103,附件2!$E:$BE,53,0)/10000</f>
        <v>0</v>
      </c>
      <c r="O103" s="26" t="s">
        <v>1320</v>
      </c>
      <c r="P103" s="26" t="s">
        <v>772</v>
      </c>
      <c r="Q103" s="26" t="s">
        <v>644</v>
      </c>
      <c r="R103" s="26" t="s">
        <v>645</v>
      </c>
      <c r="S103" s="26" t="s">
        <v>645</v>
      </c>
      <c r="T103" s="26" t="s">
        <v>645</v>
      </c>
      <c r="U103" s="26" t="s">
        <v>645</v>
      </c>
      <c r="V103" s="26" t="s">
        <v>645</v>
      </c>
      <c r="W103" s="26" t="s">
        <v>645</v>
      </c>
      <c r="X103" s="26" t="s">
        <v>645</v>
      </c>
      <c r="Y103" s="26" t="s">
        <v>645</v>
      </c>
      <c r="Z103" s="26" t="s">
        <v>645</v>
      </c>
      <c r="AA103" s="26" t="s">
        <v>645</v>
      </c>
      <c r="AB103" s="26" t="s">
        <v>645</v>
      </c>
      <c r="AC103" s="26" t="s">
        <v>645</v>
      </c>
      <c r="AD103" s="35"/>
      <c r="AE103" s="36"/>
      <c r="AF103" s="11">
        <f t="shared" si="6"/>
        <v>2019</v>
      </c>
      <c r="AG103" s="11" t="str">
        <f t="shared" si="7"/>
        <v>540423201912013</v>
      </c>
    </row>
    <row r="104" ht="19.9" hidden="1" customHeight="1" spans="1:33">
      <c r="A104" s="25" t="str">
        <f>540423&amp;D104&amp;VLOOKUP(P104,{"青稞","01";"小麦","02";"饲料","03";"牦牛","04";"乳","05";"羊","06";"猪","07";"鸡","08";"蜂","09";"鱼虾","10";"藏药","11";"茶","12";"葡萄","13";"苹果","14";"猕猴桃","15";"设施农业","16";"乡村旅游","17";"商贸流通","18";"其他","19"},2,FALSE)&amp;TEXT(COUNTIF($P$5:P104,P104),"000")</f>
        <v>540423201907014</v>
      </c>
      <c r="B104" s="26" t="s">
        <v>48</v>
      </c>
      <c r="C104" s="27" t="s">
        <v>49</v>
      </c>
      <c r="D104" s="27">
        <v>2019</v>
      </c>
      <c r="E104" s="29" t="s">
        <v>253</v>
      </c>
      <c r="F104" s="39" t="s">
        <v>1419</v>
      </c>
      <c r="G104" s="29" t="s">
        <v>1423</v>
      </c>
      <c r="H104" s="30" t="s">
        <v>1424</v>
      </c>
      <c r="I104" s="31">
        <f t="shared" si="4"/>
        <v>176.4</v>
      </c>
      <c r="J104" s="31">
        <f>VLOOKUP(E104,附件2!$E$9:$I$410,5,0)/10000</f>
        <v>176.4</v>
      </c>
      <c r="K104" s="32">
        <f>VLOOKUP(E104,附件2!E:AF,28,0)/10000</f>
        <v>0</v>
      </c>
      <c r="L104" s="31">
        <f t="shared" si="5"/>
        <v>176.4</v>
      </c>
      <c r="M104" s="33">
        <f>VLOOKUP(E104,附件2!$E:$BE,30,0)/10000</f>
        <v>176.4</v>
      </c>
      <c r="N104" s="34">
        <f>VLOOKUP(E104,附件2!$E:$BE,53,0)/10000</f>
        <v>0</v>
      </c>
      <c r="O104" s="26" t="s">
        <v>1320</v>
      </c>
      <c r="P104" s="26" t="s">
        <v>726</v>
      </c>
      <c r="Q104" s="26" t="s">
        <v>644</v>
      </c>
      <c r="R104" s="26" t="s">
        <v>645</v>
      </c>
      <c r="S104" s="26" t="s">
        <v>645</v>
      </c>
      <c r="T104" s="26" t="s">
        <v>645</v>
      </c>
      <c r="U104" s="26" t="s">
        <v>645</v>
      </c>
      <c r="V104" s="26" t="s">
        <v>645</v>
      </c>
      <c r="W104" s="26" t="s">
        <v>645</v>
      </c>
      <c r="X104" s="26" t="s">
        <v>645</v>
      </c>
      <c r="Y104" s="26" t="s">
        <v>645</v>
      </c>
      <c r="Z104" s="26" t="s">
        <v>645</v>
      </c>
      <c r="AA104" s="26" t="s">
        <v>645</v>
      </c>
      <c r="AB104" s="26" t="s">
        <v>645</v>
      </c>
      <c r="AC104" s="26" t="s">
        <v>645</v>
      </c>
      <c r="AD104" s="35"/>
      <c r="AE104" s="36"/>
      <c r="AF104" s="11">
        <f t="shared" si="6"/>
        <v>2019</v>
      </c>
      <c r="AG104" s="11" t="str">
        <f t="shared" si="7"/>
        <v>540423201907014</v>
      </c>
    </row>
    <row r="105" ht="19.9" hidden="1" customHeight="1" spans="1:33">
      <c r="A105" s="25" t="str">
        <f>540423&amp;D105&amp;VLOOKUP(P105,{"青稞","01";"小麦","02";"饲料","03";"牦牛","04";"乳","05";"羊","06";"猪","07";"鸡","08";"蜂","09";"鱼虾","10";"藏药","11";"茶","12";"葡萄","13";"苹果","14";"猕猴桃","15";"设施农业","16";"乡村旅游","17";"商贸流通","18";"其他","19"},2,FALSE)&amp;TEXT(COUNTIF($P$5:P105,P105),"000")</f>
        <v>540423201916018</v>
      </c>
      <c r="B105" s="26" t="s">
        <v>48</v>
      </c>
      <c r="C105" s="27" t="s">
        <v>49</v>
      </c>
      <c r="D105" s="27">
        <v>2019</v>
      </c>
      <c r="E105" s="29" t="s">
        <v>248</v>
      </c>
      <c r="F105" s="29" t="s">
        <v>1425</v>
      </c>
      <c r="G105" s="29" t="s">
        <v>1425</v>
      </c>
      <c r="H105" s="30" t="s">
        <v>1426</v>
      </c>
      <c r="I105" s="31">
        <f t="shared" si="4"/>
        <v>464.27</v>
      </c>
      <c r="J105" s="31">
        <f>VLOOKUP(E105,附件2!$E$9:$I$410,5,0)/10000</f>
        <v>464.27</v>
      </c>
      <c r="K105" s="32">
        <f>VLOOKUP(E105,附件2!E:AF,28,0)/10000</f>
        <v>0</v>
      </c>
      <c r="L105" s="31">
        <f t="shared" si="5"/>
        <v>430.26</v>
      </c>
      <c r="M105" s="33">
        <f>VLOOKUP(E105,附件2!$E:$BE,30,0)/10000</f>
        <v>430.26</v>
      </c>
      <c r="N105" s="34">
        <f>VLOOKUP(E105,附件2!$E:$BE,53,0)/10000</f>
        <v>0</v>
      </c>
      <c r="O105" s="26" t="s">
        <v>1320</v>
      </c>
      <c r="P105" s="26" t="s">
        <v>672</v>
      </c>
      <c r="Q105" s="26" t="s">
        <v>644</v>
      </c>
      <c r="R105" s="26" t="s">
        <v>645</v>
      </c>
      <c r="S105" s="26" t="s">
        <v>645</v>
      </c>
      <c r="T105" s="26" t="s">
        <v>645</v>
      </c>
      <c r="U105" s="26" t="s">
        <v>645</v>
      </c>
      <c r="V105" s="26" t="s">
        <v>645</v>
      </c>
      <c r="W105" s="26" t="s">
        <v>645</v>
      </c>
      <c r="X105" s="26" t="s">
        <v>645</v>
      </c>
      <c r="Y105" s="26" t="s">
        <v>645</v>
      </c>
      <c r="Z105" s="26" t="s">
        <v>645</v>
      </c>
      <c r="AA105" s="26" t="s">
        <v>645</v>
      </c>
      <c r="AB105" s="26" t="s">
        <v>645</v>
      </c>
      <c r="AC105" s="26" t="s">
        <v>645</v>
      </c>
      <c r="AD105" s="35"/>
      <c r="AE105" s="36"/>
      <c r="AF105" s="11">
        <f t="shared" si="6"/>
        <v>2019</v>
      </c>
      <c r="AG105" s="11" t="str">
        <f t="shared" si="7"/>
        <v>540423201916018</v>
      </c>
    </row>
    <row r="106" ht="19.9" hidden="1" customHeight="1" spans="1:33">
      <c r="A106" s="25" t="str">
        <f>540423&amp;D106&amp;VLOOKUP(P106,{"青稞","01";"小麦","02";"饲料","03";"牦牛","04";"乳","05";"羊","06";"猪","07";"鸡","08";"蜂","09";"鱼虾","10";"藏药","11";"茶","12";"葡萄","13";"苹果","14";"猕猴桃","15";"设施农业","16";"乡村旅游","17";"商贸流通","18";"其他","19"},2,FALSE)&amp;TEXT(COUNTIF($P$5:P106,P106),"000")</f>
        <v>540423201912014</v>
      </c>
      <c r="B106" s="26" t="s">
        <v>48</v>
      </c>
      <c r="C106" s="27" t="s">
        <v>49</v>
      </c>
      <c r="D106" s="27">
        <v>2019</v>
      </c>
      <c r="E106" s="29" t="s">
        <v>230</v>
      </c>
      <c r="F106" s="29" t="s">
        <v>1333</v>
      </c>
      <c r="G106" s="29" t="s">
        <v>680</v>
      </c>
      <c r="H106" s="30" t="s">
        <v>852</v>
      </c>
      <c r="I106" s="31">
        <f t="shared" si="4"/>
        <v>1798.65</v>
      </c>
      <c r="J106" s="31">
        <f>VLOOKUP(E106,附件2!$E$9:$I$410,5,0)/10000</f>
        <v>1798.65</v>
      </c>
      <c r="K106" s="32">
        <f>VLOOKUP(E106,附件2!E:AF,28,0)/10000</f>
        <v>0</v>
      </c>
      <c r="L106" s="31">
        <f t="shared" si="5"/>
        <v>1158.403463</v>
      </c>
      <c r="M106" s="33">
        <f>VLOOKUP(E106,附件2!$E:$BE,30,0)/10000</f>
        <v>1158.403463</v>
      </c>
      <c r="N106" s="34">
        <f>VLOOKUP(E106,附件2!$E:$BE,53,0)/10000</f>
        <v>0</v>
      </c>
      <c r="O106" s="26" t="s">
        <v>642</v>
      </c>
      <c r="P106" s="26" t="s">
        <v>772</v>
      </c>
      <c r="Q106" s="26" t="s">
        <v>644</v>
      </c>
      <c r="R106" s="26" t="s">
        <v>644</v>
      </c>
      <c r="S106" s="26" t="s">
        <v>51</v>
      </c>
      <c r="T106" s="26" t="s">
        <v>656</v>
      </c>
      <c r="U106" s="35" t="s">
        <v>682</v>
      </c>
      <c r="V106" s="37" t="s">
        <v>853</v>
      </c>
      <c r="W106" s="26" t="s">
        <v>51</v>
      </c>
      <c r="X106" s="40">
        <v>2021.06</v>
      </c>
      <c r="Y106" s="35" t="s">
        <v>719</v>
      </c>
      <c r="Z106" s="35" t="s">
        <v>854</v>
      </c>
      <c r="AA106" s="35" t="s">
        <v>855</v>
      </c>
      <c r="AB106" s="38">
        <v>0</v>
      </c>
      <c r="AC106" s="35" t="s">
        <v>646</v>
      </c>
      <c r="AD106" s="35"/>
      <c r="AE106" s="36"/>
      <c r="AF106" s="11">
        <f t="shared" si="6"/>
        <v>2019</v>
      </c>
      <c r="AG106" s="11" t="str">
        <f t="shared" si="7"/>
        <v>540423201912014</v>
      </c>
    </row>
    <row r="107" ht="19.9" hidden="1" customHeight="1" spans="1:33">
      <c r="A107" s="25" t="str">
        <f>540423&amp;D107&amp;VLOOKUP(P107,{"青稞","01";"小麦","02";"饲料","03";"牦牛","04";"乳","05";"羊","06";"猪","07";"鸡","08";"蜂","09";"鱼虾","10";"藏药","11";"茶","12";"葡萄","13";"苹果","14";"猕猴桃","15";"设施农业","16";"乡村旅游","17";"商贸流通","18";"其他","19"},2,FALSE)&amp;TEXT(COUNTIF($P$5:P107,P107),"000")</f>
        <v>540423201918012</v>
      </c>
      <c r="B107" s="26" t="s">
        <v>48</v>
      </c>
      <c r="C107" s="27" t="s">
        <v>49</v>
      </c>
      <c r="D107" s="27">
        <v>2019</v>
      </c>
      <c r="E107" s="29" t="s">
        <v>247</v>
      </c>
      <c r="F107" s="29" t="s">
        <v>1327</v>
      </c>
      <c r="G107" s="29" t="s">
        <v>1327</v>
      </c>
      <c r="H107" s="30" t="s">
        <v>856</v>
      </c>
      <c r="I107" s="31">
        <f t="shared" si="4"/>
        <v>28.17</v>
      </c>
      <c r="J107" s="31">
        <f>VLOOKUP(E107,附件2!$E$9:$I$410,5,0)/10000</f>
        <v>28.17</v>
      </c>
      <c r="K107" s="32">
        <f>VLOOKUP(E107,附件2!E:AF,28,0)/10000</f>
        <v>0</v>
      </c>
      <c r="L107" s="31">
        <f t="shared" si="5"/>
        <v>28.1695</v>
      </c>
      <c r="M107" s="33">
        <f>VLOOKUP(E107,附件2!$E:$BE,30,0)/10000</f>
        <v>28.1695</v>
      </c>
      <c r="N107" s="34">
        <f>VLOOKUP(E107,附件2!$E:$BE,53,0)/10000</f>
        <v>0</v>
      </c>
      <c r="O107" s="26" t="s">
        <v>774</v>
      </c>
      <c r="P107" s="26" t="s">
        <v>740</v>
      </c>
      <c r="Q107" s="26" t="s">
        <v>644</v>
      </c>
      <c r="R107" s="26" t="s">
        <v>645</v>
      </c>
      <c r="S107" s="26" t="s">
        <v>645</v>
      </c>
      <c r="T107" s="26" t="s">
        <v>645</v>
      </c>
      <c r="U107" s="26" t="s">
        <v>645</v>
      </c>
      <c r="V107" s="26" t="s">
        <v>645</v>
      </c>
      <c r="W107" s="26" t="s">
        <v>645</v>
      </c>
      <c r="X107" s="26" t="s">
        <v>645</v>
      </c>
      <c r="Y107" s="26" t="s">
        <v>645</v>
      </c>
      <c r="Z107" s="26" t="s">
        <v>645</v>
      </c>
      <c r="AA107" s="26" t="s">
        <v>645</v>
      </c>
      <c r="AB107" s="26" t="s">
        <v>645</v>
      </c>
      <c r="AC107" s="26" t="s">
        <v>645</v>
      </c>
      <c r="AD107" s="35"/>
      <c r="AE107" s="36"/>
      <c r="AF107" s="11">
        <f t="shared" si="6"/>
        <v>2019</v>
      </c>
      <c r="AG107" s="11" t="str">
        <f t="shared" si="7"/>
        <v>540423201918012</v>
      </c>
    </row>
    <row r="108" ht="19.9" hidden="1" customHeight="1" spans="1:33">
      <c r="A108" s="25" t="str">
        <f>540423&amp;D108&amp;VLOOKUP(P108,{"青稞","01";"小麦","02";"饲料","03";"牦牛","04";"乳","05";"羊","06";"猪","07";"鸡","08";"蜂","09";"鱼虾","10";"藏药","11";"茶","12";"葡萄","13";"苹果","14";"猕猴桃","15";"设施农业","16";"乡村旅游","17";"商贸流通","18";"其他","19"},2,FALSE)&amp;TEXT(COUNTIF($P$5:P108,P108),"000")</f>
        <v>540423201916019</v>
      </c>
      <c r="B108" s="26" t="s">
        <v>48</v>
      </c>
      <c r="C108" s="27" t="s">
        <v>49</v>
      </c>
      <c r="D108" s="27">
        <v>2019</v>
      </c>
      <c r="E108" s="29" t="s">
        <v>233</v>
      </c>
      <c r="F108" s="29" t="s">
        <v>1427</v>
      </c>
      <c r="G108" s="29" t="s">
        <v>857</v>
      </c>
      <c r="H108" s="30" t="s">
        <v>858</v>
      </c>
      <c r="I108" s="31">
        <f t="shared" si="4"/>
        <v>591.769</v>
      </c>
      <c r="J108" s="31">
        <f>VLOOKUP(E108,附件2!$E$9:$I$410,5,0)/10000</f>
        <v>591.769</v>
      </c>
      <c r="K108" s="32">
        <f>VLOOKUP(E108,附件2!E:AF,28,0)/10000</f>
        <v>0</v>
      </c>
      <c r="L108" s="31">
        <f t="shared" si="5"/>
        <v>576.42</v>
      </c>
      <c r="M108" s="33">
        <f>VLOOKUP(E108,附件2!$E:$BE,30,0)/10000</f>
        <v>576.42</v>
      </c>
      <c r="N108" s="34">
        <f>VLOOKUP(E108,附件2!$E:$BE,53,0)/10000</f>
        <v>0</v>
      </c>
      <c r="O108" s="26" t="s">
        <v>642</v>
      </c>
      <c r="P108" s="26" t="s">
        <v>672</v>
      </c>
      <c r="Q108" s="26" t="s">
        <v>644</v>
      </c>
      <c r="R108" s="26" t="s">
        <v>644</v>
      </c>
      <c r="S108" s="26" t="s">
        <v>52</v>
      </c>
      <c r="T108" s="26" t="s">
        <v>656</v>
      </c>
      <c r="U108" s="35" t="s">
        <v>682</v>
      </c>
      <c r="V108" s="37" t="s">
        <v>859</v>
      </c>
      <c r="W108" s="26" t="s">
        <v>51</v>
      </c>
      <c r="X108" s="40" t="s">
        <v>860</v>
      </c>
      <c r="Y108" s="26" t="s">
        <v>645</v>
      </c>
      <c r="Z108" s="26" t="s">
        <v>645</v>
      </c>
      <c r="AA108" s="35" t="s">
        <v>861</v>
      </c>
      <c r="AB108" s="38">
        <v>0</v>
      </c>
      <c r="AC108" s="35" t="s">
        <v>646</v>
      </c>
      <c r="AD108" s="35"/>
      <c r="AE108" s="36"/>
      <c r="AF108" s="11">
        <f t="shared" si="6"/>
        <v>2019</v>
      </c>
      <c r="AG108" s="11" t="str">
        <f t="shared" si="7"/>
        <v>540423201916019</v>
      </c>
    </row>
    <row r="109" ht="19.9" hidden="1" customHeight="1" spans="1:33">
      <c r="A109" s="25" t="str">
        <f>540423&amp;D109&amp;VLOOKUP(P109,{"青稞","01";"小麦","02";"饲料","03";"牦牛","04";"乳","05";"羊","06";"猪","07";"鸡","08";"蜂","09";"鱼虾","10";"藏药","11";"茶","12";"葡萄","13";"苹果","14";"猕猴桃","15";"设施农业","16";"乡村旅游","17";"商贸流通","18";"其他","19"},2,FALSE)&amp;TEXT(COUNTIF($P$5:P109,P109),"000")</f>
        <v>540423202012015</v>
      </c>
      <c r="B109" s="26" t="s">
        <v>48</v>
      </c>
      <c r="C109" s="27" t="s">
        <v>49</v>
      </c>
      <c r="D109" s="27">
        <v>2020</v>
      </c>
      <c r="E109" s="29" t="s">
        <v>259</v>
      </c>
      <c r="F109" s="29" t="s">
        <v>1428</v>
      </c>
      <c r="G109" s="29" t="s">
        <v>1428</v>
      </c>
      <c r="H109" s="30" t="s">
        <v>1429</v>
      </c>
      <c r="I109" s="31">
        <f t="shared" si="4"/>
        <v>1548.48</v>
      </c>
      <c r="J109" s="31">
        <f>VLOOKUP(E109,附件2!$E$9:$I$410,5,0)/10000</f>
        <v>1548.48</v>
      </c>
      <c r="K109" s="32">
        <f>VLOOKUP(E109,附件2!E:AF,28,0)/10000</f>
        <v>0</v>
      </c>
      <c r="L109" s="31">
        <f t="shared" si="5"/>
        <v>1329.025681</v>
      </c>
      <c r="M109" s="33">
        <f>VLOOKUP(E109,附件2!$E:$BE,30,0)/10000</f>
        <v>1329.025681</v>
      </c>
      <c r="N109" s="34">
        <f>VLOOKUP(E109,附件2!$E:$BE,53,0)/10000</f>
        <v>0</v>
      </c>
      <c r="O109" s="26" t="s">
        <v>1320</v>
      </c>
      <c r="P109" s="26" t="s">
        <v>772</v>
      </c>
      <c r="Q109" s="26" t="s">
        <v>644</v>
      </c>
      <c r="R109" s="26" t="s">
        <v>645</v>
      </c>
      <c r="S109" s="26" t="s">
        <v>645</v>
      </c>
      <c r="T109" s="26" t="s">
        <v>645</v>
      </c>
      <c r="U109" s="26" t="s">
        <v>645</v>
      </c>
      <c r="V109" s="26" t="s">
        <v>645</v>
      </c>
      <c r="W109" s="26" t="s">
        <v>645</v>
      </c>
      <c r="X109" s="26" t="s">
        <v>645</v>
      </c>
      <c r="Y109" s="26" t="s">
        <v>645</v>
      </c>
      <c r="Z109" s="26" t="s">
        <v>645</v>
      </c>
      <c r="AA109" s="26" t="s">
        <v>645</v>
      </c>
      <c r="AB109" s="26" t="s">
        <v>645</v>
      </c>
      <c r="AC109" s="26" t="s">
        <v>645</v>
      </c>
      <c r="AD109" s="35"/>
      <c r="AE109" s="36"/>
      <c r="AF109" s="11">
        <f t="shared" si="6"/>
        <v>2020</v>
      </c>
      <c r="AG109" s="11" t="str">
        <f t="shared" si="7"/>
        <v>540423202012015</v>
      </c>
    </row>
    <row r="110" ht="19.9" hidden="1" customHeight="1" spans="1:33">
      <c r="A110" s="25" t="str">
        <f>540423&amp;D110&amp;VLOOKUP(P110,{"青稞","01";"小麦","02";"饲料","03";"牦牛","04";"乳","05";"羊","06";"猪","07";"鸡","08";"蜂","09";"鱼虾","10";"藏药","11";"茶","12";"葡萄","13";"苹果","14";"猕猴桃","15";"设施农业","16";"乡村旅游","17";"商贸流通","18";"其他","19"},2,FALSE)&amp;TEXT(COUNTIF($P$5:P110,P110),"000")</f>
        <v>540423202012016</v>
      </c>
      <c r="B110" s="26" t="s">
        <v>48</v>
      </c>
      <c r="C110" s="27" t="s">
        <v>49</v>
      </c>
      <c r="D110" s="27">
        <v>2020</v>
      </c>
      <c r="E110" s="29" t="s">
        <v>258</v>
      </c>
      <c r="F110" s="29" t="s">
        <v>1428</v>
      </c>
      <c r="G110" s="29" t="s">
        <v>1428</v>
      </c>
      <c r="H110" s="30" t="s">
        <v>1430</v>
      </c>
      <c r="I110" s="31">
        <f t="shared" si="4"/>
        <v>3000</v>
      </c>
      <c r="J110" s="31">
        <f>VLOOKUP(E110,附件2!$E$9:$I$410,5,0)/10000</f>
        <v>3000</v>
      </c>
      <c r="K110" s="32">
        <f>VLOOKUP(E110,附件2!E:AF,28,0)/10000</f>
        <v>0</v>
      </c>
      <c r="L110" s="31">
        <f t="shared" si="5"/>
        <v>3000</v>
      </c>
      <c r="M110" s="33">
        <f>VLOOKUP(E110,附件2!$E:$BE,30,0)/10000</f>
        <v>3000</v>
      </c>
      <c r="N110" s="34">
        <f>VLOOKUP(E110,附件2!$E:$BE,53,0)/10000</f>
        <v>0</v>
      </c>
      <c r="O110" s="26" t="s">
        <v>1320</v>
      </c>
      <c r="P110" s="26" t="s">
        <v>772</v>
      </c>
      <c r="Q110" s="26" t="s">
        <v>644</v>
      </c>
      <c r="R110" s="26" t="s">
        <v>645</v>
      </c>
      <c r="S110" s="26" t="s">
        <v>645</v>
      </c>
      <c r="T110" s="26" t="s">
        <v>645</v>
      </c>
      <c r="U110" s="26" t="s">
        <v>645</v>
      </c>
      <c r="V110" s="26" t="s">
        <v>645</v>
      </c>
      <c r="W110" s="26" t="s">
        <v>645</v>
      </c>
      <c r="X110" s="26" t="s">
        <v>645</v>
      </c>
      <c r="Y110" s="26" t="s">
        <v>645</v>
      </c>
      <c r="Z110" s="26" t="s">
        <v>645</v>
      </c>
      <c r="AA110" s="26" t="s">
        <v>645</v>
      </c>
      <c r="AB110" s="26" t="s">
        <v>645</v>
      </c>
      <c r="AC110" s="26" t="s">
        <v>645</v>
      </c>
      <c r="AD110" s="35"/>
      <c r="AE110" s="36"/>
      <c r="AF110" s="11">
        <f t="shared" si="6"/>
        <v>2020</v>
      </c>
      <c r="AG110" s="11" t="str">
        <f t="shared" si="7"/>
        <v>540423202012016</v>
      </c>
    </row>
    <row r="111" ht="19.9" hidden="1" customHeight="1" spans="1:33">
      <c r="A111" s="25" t="str">
        <f>540423&amp;D111&amp;VLOOKUP(P111,{"青稞","01";"小麦","02";"饲料","03";"牦牛","04";"乳","05";"羊","06";"猪","07";"鸡","08";"蜂","09";"鱼虾","10";"藏药","11";"茶","12";"葡萄","13";"苹果","14";"猕猴桃","15";"设施农业","16";"乡村旅游","17";"商贸流通","18";"其他","19"},2,FALSE)&amp;TEXT(COUNTIF($P$5:P111,P111),"000")</f>
        <v>540423202012017</v>
      </c>
      <c r="B111" s="26" t="s">
        <v>48</v>
      </c>
      <c r="C111" s="27" t="s">
        <v>49</v>
      </c>
      <c r="D111" s="27">
        <v>2020</v>
      </c>
      <c r="E111" s="29" t="s">
        <v>262</v>
      </c>
      <c r="F111" s="39" t="s">
        <v>1390</v>
      </c>
      <c r="G111" s="29" t="s">
        <v>20</v>
      </c>
      <c r="H111" s="30" t="s">
        <v>1431</v>
      </c>
      <c r="I111" s="31">
        <f t="shared" si="4"/>
        <v>300</v>
      </c>
      <c r="J111" s="31">
        <f>VLOOKUP(E111,附件2!$E$9:$I$410,5,0)/10000</f>
        <v>300</v>
      </c>
      <c r="K111" s="32">
        <f>VLOOKUP(E111,附件2!E:AF,28,0)/10000</f>
        <v>0</v>
      </c>
      <c r="L111" s="31">
        <f t="shared" si="5"/>
        <v>300</v>
      </c>
      <c r="M111" s="33">
        <f>VLOOKUP(E111,附件2!$E:$BE,30,0)/10000</f>
        <v>300</v>
      </c>
      <c r="N111" s="34">
        <f>VLOOKUP(E111,附件2!$E:$BE,53,0)/10000</f>
        <v>0</v>
      </c>
      <c r="O111" s="26" t="s">
        <v>1320</v>
      </c>
      <c r="P111" s="26" t="s">
        <v>772</v>
      </c>
      <c r="Q111" s="26" t="s">
        <v>644</v>
      </c>
      <c r="R111" s="26" t="s">
        <v>645</v>
      </c>
      <c r="S111" s="26" t="s">
        <v>645</v>
      </c>
      <c r="T111" s="26" t="s">
        <v>645</v>
      </c>
      <c r="U111" s="26" t="s">
        <v>645</v>
      </c>
      <c r="V111" s="26" t="s">
        <v>645</v>
      </c>
      <c r="W111" s="26" t="s">
        <v>645</v>
      </c>
      <c r="X111" s="26" t="s">
        <v>645</v>
      </c>
      <c r="Y111" s="26" t="s">
        <v>645</v>
      </c>
      <c r="Z111" s="26" t="s">
        <v>645</v>
      </c>
      <c r="AA111" s="26" t="s">
        <v>645</v>
      </c>
      <c r="AB111" s="26" t="s">
        <v>645</v>
      </c>
      <c r="AC111" s="26" t="s">
        <v>645</v>
      </c>
      <c r="AD111" s="35"/>
      <c r="AE111" s="36"/>
      <c r="AF111" s="11">
        <f t="shared" si="6"/>
        <v>2020</v>
      </c>
      <c r="AG111" s="11" t="str">
        <f t="shared" si="7"/>
        <v>540423202012017</v>
      </c>
    </row>
    <row r="112" ht="19.9" hidden="1" customHeight="1" spans="1:33">
      <c r="A112" s="25" t="str">
        <f>540423&amp;D112&amp;VLOOKUP(P112,{"青稞","01";"小麦","02";"饲料","03";"牦牛","04";"乳","05";"羊","06";"猪","07";"鸡","08";"蜂","09";"鱼虾","10";"藏药","11";"茶","12";"葡萄","13";"苹果","14";"猕猴桃","15";"设施农业","16";"乡村旅游","17";"商贸流通","18";"其他","19"},2,FALSE)&amp;TEXT(COUNTIF($P$5:P112,P112),"000")</f>
        <v>540423202212018</v>
      </c>
      <c r="B112" s="26" t="s">
        <v>48</v>
      </c>
      <c r="C112" s="27" t="s">
        <v>49</v>
      </c>
      <c r="D112" s="27">
        <v>2022</v>
      </c>
      <c r="E112" s="29" t="s">
        <v>345</v>
      </c>
      <c r="F112" s="29" t="s">
        <v>1333</v>
      </c>
      <c r="G112" s="29" t="s">
        <v>1333</v>
      </c>
      <c r="H112" s="30" t="s">
        <v>862</v>
      </c>
      <c r="I112" s="31">
        <f t="shared" si="4"/>
        <v>1000</v>
      </c>
      <c r="J112" s="31">
        <f>VLOOKUP(E112,附件2!$E$9:$I$410,5,0)/10000</f>
        <v>0</v>
      </c>
      <c r="K112" s="32">
        <f>VLOOKUP(E112,附件2!E:AF,28,0)/10000</f>
        <v>1000</v>
      </c>
      <c r="L112" s="31">
        <f t="shared" si="5"/>
        <v>1000</v>
      </c>
      <c r="M112" s="33">
        <f>VLOOKUP(E112,附件2!$E:$BE,30,0)/10000</f>
        <v>0</v>
      </c>
      <c r="N112" s="34">
        <f>VLOOKUP(E112,附件2!$E:$BE,53,0)/10000</f>
        <v>1000</v>
      </c>
      <c r="O112" s="26" t="s">
        <v>774</v>
      </c>
      <c r="P112" s="26" t="s">
        <v>772</v>
      </c>
      <c r="Q112" s="26" t="s">
        <v>644</v>
      </c>
      <c r="R112" s="26" t="s">
        <v>645</v>
      </c>
      <c r="S112" s="26" t="s">
        <v>645</v>
      </c>
      <c r="T112" s="26" t="s">
        <v>645</v>
      </c>
      <c r="U112" s="26" t="s">
        <v>645</v>
      </c>
      <c r="V112" s="26" t="s">
        <v>645</v>
      </c>
      <c r="W112" s="26" t="s">
        <v>645</v>
      </c>
      <c r="X112" s="26" t="s">
        <v>645</v>
      </c>
      <c r="Y112" s="26" t="s">
        <v>645</v>
      </c>
      <c r="Z112" s="26" t="s">
        <v>645</v>
      </c>
      <c r="AA112" s="26" t="s">
        <v>645</v>
      </c>
      <c r="AB112" s="26" t="s">
        <v>645</v>
      </c>
      <c r="AC112" s="26" t="s">
        <v>645</v>
      </c>
      <c r="AD112" s="35"/>
      <c r="AE112" s="36"/>
      <c r="AF112" s="11">
        <f t="shared" si="6"/>
        <v>2022</v>
      </c>
      <c r="AG112" s="11" t="str">
        <f t="shared" si="7"/>
        <v>540423202212018</v>
      </c>
    </row>
    <row r="113" ht="19.9" hidden="1" customHeight="1" spans="1:33">
      <c r="A113" s="25" t="str">
        <f>540423&amp;D113&amp;VLOOKUP(P113,{"青稞","01";"小麦","02";"饲料","03";"牦牛","04";"乳","05";"羊","06";"猪","07";"鸡","08";"蜂","09";"鱼虾","10";"藏药","11";"茶","12";"葡萄","13";"苹果","14";"猕猴桃","15";"设施农业","16";"乡村旅游","17";"商贸流通","18";"其他","19"},2,FALSE)&amp;TEXT(COUNTIF($P$5:P113,P113),"000")</f>
        <v>540423202012019</v>
      </c>
      <c r="B113" s="26" t="s">
        <v>48</v>
      </c>
      <c r="C113" s="27" t="s">
        <v>49</v>
      </c>
      <c r="D113" s="27">
        <v>2020</v>
      </c>
      <c r="E113" s="29" t="s">
        <v>264</v>
      </c>
      <c r="F113" s="39" t="s">
        <v>1390</v>
      </c>
      <c r="G113" s="29" t="s">
        <v>1432</v>
      </c>
      <c r="H113" s="30" t="s">
        <v>1433</v>
      </c>
      <c r="I113" s="31">
        <f t="shared" si="4"/>
        <v>333.14</v>
      </c>
      <c r="J113" s="31">
        <f>VLOOKUP(E113,附件2!$E$9:$I$410,5,0)/10000</f>
        <v>333.14</v>
      </c>
      <c r="K113" s="32">
        <f>VLOOKUP(E113,附件2!E:AF,28,0)/10000</f>
        <v>0</v>
      </c>
      <c r="L113" s="31">
        <f t="shared" si="5"/>
        <v>333.14</v>
      </c>
      <c r="M113" s="33">
        <f>VLOOKUP(E113,附件2!$E:$BE,30,0)/10000</f>
        <v>333.14</v>
      </c>
      <c r="N113" s="34">
        <f>VLOOKUP(E113,附件2!$E:$BE,53,0)/10000</f>
        <v>0</v>
      </c>
      <c r="O113" s="26" t="s">
        <v>1320</v>
      </c>
      <c r="P113" s="26" t="s">
        <v>772</v>
      </c>
      <c r="Q113" s="26" t="s">
        <v>644</v>
      </c>
      <c r="R113" s="26" t="s">
        <v>645</v>
      </c>
      <c r="S113" s="26" t="s">
        <v>645</v>
      </c>
      <c r="T113" s="26" t="s">
        <v>645</v>
      </c>
      <c r="U113" s="26" t="s">
        <v>645</v>
      </c>
      <c r="V113" s="26" t="s">
        <v>645</v>
      </c>
      <c r="W113" s="26" t="s">
        <v>645</v>
      </c>
      <c r="X113" s="26" t="s">
        <v>645</v>
      </c>
      <c r="Y113" s="26" t="s">
        <v>645</v>
      </c>
      <c r="Z113" s="26" t="s">
        <v>645</v>
      </c>
      <c r="AA113" s="26" t="s">
        <v>645</v>
      </c>
      <c r="AB113" s="26" t="s">
        <v>645</v>
      </c>
      <c r="AC113" s="26" t="s">
        <v>645</v>
      </c>
      <c r="AD113" s="35"/>
      <c r="AE113" s="36"/>
      <c r="AF113" s="11">
        <f t="shared" si="6"/>
        <v>2020</v>
      </c>
      <c r="AG113" s="11" t="str">
        <f t="shared" si="7"/>
        <v>540423202012019</v>
      </c>
    </row>
    <row r="114" ht="19.9" hidden="1" customHeight="1" spans="1:33">
      <c r="A114" s="25" t="str">
        <f>540423&amp;D114&amp;VLOOKUP(P114,{"青稞","01";"小麦","02";"饲料","03";"牦牛","04";"乳","05";"羊","06";"猪","07";"鸡","08";"蜂","09";"鱼虾","10";"藏药","11";"茶","12";"葡萄","13";"苹果","14";"猕猴桃","15";"设施农业","16";"乡村旅游","17";"商贸流通","18";"其他","19"},2,FALSE)&amp;TEXT(COUNTIF($P$5:P114,P114),"000")</f>
        <v>540423202112020</v>
      </c>
      <c r="B114" s="26" t="s">
        <v>48</v>
      </c>
      <c r="C114" s="27" t="s">
        <v>49</v>
      </c>
      <c r="D114" s="27">
        <v>2021</v>
      </c>
      <c r="E114" s="29" t="s">
        <v>290</v>
      </c>
      <c r="F114" s="39" t="s">
        <v>1390</v>
      </c>
      <c r="G114" s="64" t="s">
        <v>1434</v>
      </c>
      <c r="H114" s="30" t="s">
        <v>1435</v>
      </c>
      <c r="I114" s="31">
        <f t="shared" si="4"/>
        <v>587.31</v>
      </c>
      <c r="J114" s="31">
        <f>VLOOKUP(E114,附件2!$E$9:$I$410,5,0)/10000</f>
        <v>587.31</v>
      </c>
      <c r="K114" s="32">
        <f>VLOOKUP(E114,附件2!E:AF,28,0)/10000</f>
        <v>0</v>
      </c>
      <c r="L114" s="31">
        <f t="shared" si="5"/>
        <v>587.31</v>
      </c>
      <c r="M114" s="33">
        <f>VLOOKUP(E114,附件2!$E:$BE,30,0)/10000</f>
        <v>587.31</v>
      </c>
      <c r="N114" s="34">
        <f>VLOOKUP(E114,附件2!$E:$BE,53,0)/10000</f>
        <v>0</v>
      </c>
      <c r="O114" s="26" t="s">
        <v>1320</v>
      </c>
      <c r="P114" s="26" t="s">
        <v>772</v>
      </c>
      <c r="Q114" s="26" t="s">
        <v>644</v>
      </c>
      <c r="R114" s="26" t="s">
        <v>645</v>
      </c>
      <c r="S114" s="26" t="s">
        <v>645</v>
      </c>
      <c r="T114" s="26" t="s">
        <v>645</v>
      </c>
      <c r="U114" s="26" t="s">
        <v>645</v>
      </c>
      <c r="V114" s="26" t="s">
        <v>645</v>
      </c>
      <c r="W114" s="26" t="s">
        <v>645</v>
      </c>
      <c r="X114" s="26" t="s">
        <v>645</v>
      </c>
      <c r="Y114" s="26" t="s">
        <v>645</v>
      </c>
      <c r="Z114" s="26" t="s">
        <v>645</v>
      </c>
      <c r="AA114" s="26" t="s">
        <v>645</v>
      </c>
      <c r="AB114" s="26" t="s">
        <v>645</v>
      </c>
      <c r="AC114" s="26" t="s">
        <v>645</v>
      </c>
      <c r="AD114" s="35"/>
      <c r="AE114" s="36"/>
      <c r="AF114" s="11">
        <f t="shared" si="6"/>
        <v>2021</v>
      </c>
      <c r="AG114" s="11" t="str">
        <f t="shared" si="7"/>
        <v>540423202112020</v>
      </c>
    </row>
    <row r="115" ht="19.9" customHeight="1" spans="1:33">
      <c r="A115" s="25" t="str">
        <f>540423&amp;D115&amp;VLOOKUP(P115,{"青稞","01";"小麦","02";"饲料","03";"牦牛","04";"乳","05";"羊","06";"猪","07";"鸡","08";"蜂","09";"鱼虾","10";"藏药","11";"茶","12";"葡萄","13";"苹果","14";"猕猴桃","15";"设施农业","16";"乡村旅游","17";"商贸流通","18";"其他","19"},2,FALSE)&amp;TEXT(COUNTIF($P$5:P115,P115),"000")</f>
        <v>540423202112021</v>
      </c>
      <c r="B115" s="26" t="s">
        <v>48</v>
      </c>
      <c r="C115" s="27" t="s">
        <v>49</v>
      </c>
      <c r="D115" s="27">
        <v>2021</v>
      </c>
      <c r="E115" s="29" t="s">
        <v>309</v>
      </c>
      <c r="F115" s="39" t="s">
        <v>1436</v>
      </c>
      <c r="G115" s="29" t="s">
        <v>694</v>
      </c>
      <c r="H115" s="30" t="s">
        <v>863</v>
      </c>
      <c r="I115" s="31">
        <f t="shared" si="4"/>
        <v>1000</v>
      </c>
      <c r="J115" s="31">
        <f>VLOOKUP(E115,附件2!$E$9:$I$410,5,0)/10000</f>
        <v>1000</v>
      </c>
      <c r="K115" s="32">
        <f>VLOOKUP(E115,附件2!E:AF,28,0)/10000</f>
        <v>0</v>
      </c>
      <c r="L115" s="31">
        <f t="shared" si="5"/>
        <v>853.962452</v>
      </c>
      <c r="M115" s="33">
        <f>VLOOKUP(E115,附件2!$E:$BE,30,0)/10000</f>
        <v>853.962452</v>
      </c>
      <c r="N115" s="34">
        <f>VLOOKUP(E115,附件2!$E:$BE,53,0)/10000</f>
        <v>0</v>
      </c>
      <c r="O115" s="26" t="s">
        <v>642</v>
      </c>
      <c r="P115" s="26" t="s">
        <v>772</v>
      </c>
      <c r="Q115" s="26" t="s">
        <v>644</v>
      </c>
      <c r="R115" s="26" t="s">
        <v>704</v>
      </c>
      <c r="S115" s="26" t="s">
        <v>51</v>
      </c>
      <c r="T115" s="26" t="s">
        <v>656</v>
      </c>
      <c r="U115" s="35" t="s">
        <v>826</v>
      </c>
      <c r="V115" s="35" t="s">
        <v>864</v>
      </c>
      <c r="W115" s="26" t="s">
        <v>51</v>
      </c>
      <c r="X115" s="26">
        <v>2024.03</v>
      </c>
      <c r="Y115" s="26" t="s">
        <v>741</v>
      </c>
      <c r="Z115" s="26" t="s">
        <v>865</v>
      </c>
      <c r="AA115" s="26"/>
      <c r="AB115" s="38">
        <v>0</v>
      </c>
      <c r="AC115" s="35" t="s">
        <v>646</v>
      </c>
      <c r="AD115" s="35"/>
      <c r="AE115" s="36"/>
      <c r="AF115" s="11">
        <f t="shared" si="6"/>
        <v>2021</v>
      </c>
      <c r="AG115" s="11" t="str">
        <f t="shared" si="7"/>
        <v>540423202112021</v>
      </c>
    </row>
    <row r="116" ht="19.9" customHeight="1" spans="1:33">
      <c r="A116" s="25" t="str">
        <f>540423&amp;D116&amp;VLOOKUP(P116,{"青稞","01";"小麦","02";"饲料","03";"牦牛","04";"乳","05";"羊","06";"猪","07";"鸡","08";"蜂","09";"鱼虾","10";"藏药","11";"茶","12";"葡萄","13";"苹果","14";"猕猴桃","15";"设施农业","16";"乡村旅游","17";"商贸流通","18";"其他","19"},2,FALSE)&amp;TEXT(COUNTIF($P$5:P116,P116),"000")</f>
        <v>540423202112022</v>
      </c>
      <c r="B116" s="26" t="s">
        <v>48</v>
      </c>
      <c r="C116" s="27" t="s">
        <v>49</v>
      </c>
      <c r="D116" s="27">
        <v>2021</v>
      </c>
      <c r="E116" s="29" t="s">
        <v>311</v>
      </c>
      <c r="F116" s="39" t="s">
        <v>1436</v>
      </c>
      <c r="G116" s="29" t="s">
        <v>811</v>
      </c>
      <c r="H116" s="30" t="s">
        <v>866</v>
      </c>
      <c r="I116" s="31">
        <f t="shared" si="4"/>
        <v>1000</v>
      </c>
      <c r="J116" s="31">
        <f>VLOOKUP(E116,附件2!$E$9:$I$410,5,0)/10000</f>
        <v>1000</v>
      </c>
      <c r="K116" s="32">
        <f>VLOOKUP(E116,附件2!E:AF,28,0)/10000</f>
        <v>0</v>
      </c>
      <c r="L116" s="31">
        <f t="shared" si="5"/>
        <v>727.091303</v>
      </c>
      <c r="M116" s="33">
        <f>VLOOKUP(E116,附件2!$E:$BE,30,0)/10000</f>
        <v>727.091303</v>
      </c>
      <c r="N116" s="34">
        <f>VLOOKUP(E116,附件2!$E:$BE,53,0)/10000</f>
        <v>0</v>
      </c>
      <c r="O116" s="26" t="s">
        <v>642</v>
      </c>
      <c r="P116" s="26" t="s">
        <v>772</v>
      </c>
      <c r="Q116" s="26" t="s">
        <v>644</v>
      </c>
      <c r="R116" s="26" t="s">
        <v>704</v>
      </c>
      <c r="S116" s="26" t="s">
        <v>52</v>
      </c>
      <c r="T116" s="26" t="s">
        <v>645</v>
      </c>
      <c r="U116" s="26" t="s">
        <v>645</v>
      </c>
      <c r="V116" s="26" t="s">
        <v>645</v>
      </c>
      <c r="W116" s="26" t="s">
        <v>645</v>
      </c>
      <c r="X116" s="26" t="s">
        <v>645</v>
      </c>
      <c r="Y116" s="26" t="s">
        <v>645</v>
      </c>
      <c r="Z116" s="26" t="s">
        <v>645</v>
      </c>
      <c r="AA116" s="26" t="s">
        <v>645</v>
      </c>
      <c r="AB116" s="38">
        <v>0</v>
      </c>
      <c r="AC116" s="35" t="s">
        <v>646</v>
      </c>
      <c r="AD116" s="35"/>
      <c r="AE116" s="36"/>
      <c r="AF116" s="11">
        <f t="shared" si="6"/>
        <v>2021</v>
      </c>
      <c r="AG116" s="11" t="str">
        <f t="shared" si="7"/>
        <v>540423202112022</v>
      </c>
    </row>
    <row r="117" ht="19.9" hidden="1" customHeight="1" spans="1:33">
      <c r="A117" s="25" t="str">
        <f>540423&amp;D117&amp;VLOOKUP(P117,{"青稞","01";"小麦","02";"饲料","03";"牦牛","04";"乳","05";"羊","06";"猪","07";"鸡","08";"蜂","09";"鱼虾","10";"藏药","11";"茶","12";"葡萄","13";"苹果","14";"猕猴桃","15";"设施农业","16";"乡村旅游","17";"商贸流通","18";"其他","19"},2,FALSE)&amp;TEXT(COUNTIF($P$5:P117,P117),"000")</f>
        <v>540423202112023</v>
      </c>
      <c r="B117" s="26" t="s">
        <v>48</v>
      </c>
      <c r="C117" s="27" t="s">
        <v>49</v>
      </c>
      <c r="D117" s="27">
        <v>2021</v>
      </c>
      <c r="E117" s="29" t="s">
        <v>313</v>
      </c>
      <c r="F117" s="39" t="s">
        <v>1436</v>
      </c>
      <c r="G117" s="29" t="s">
        <v>712</v>
      </c>
      <c r="H117" s="30" t="s">
        <v>867</v>
      </c>
      <c r="I117" s="31">
        <f t="shared" si="4"/>
        <v>1000</v>
      </c>
      <c r="J117" s="31">
        <f>VLOOKUP(E117,附件2!$E$9:$I$410,5,0)/10000</f>
        <v>1000</v>
      </c>
      <c r="K117" s="32">
        <f>VLOOKUP(E117,附件2!E:AF,28,0)/10000</f>
        <v>0</v>
      </c>
      <c r="L117" s="31">
        <f t="shared" si="5"/>
        <v>820.779437</v>
      </c>
      <c r="M117" s="33">
        <f>VLOOKUP(E117,附件2!$E:$BE,30,0)/10000</f>
        <v>820.779437</v>
      </c>
      <c r="N117" s="34">
        <f>VLOOKUP(E117,附件2!$E:$BE,53,0)/10000</f>
        <v>0</v>
      </c>
      <c r="O117" s="26" t="s">
        <v>642</v>
      </c>
      <c r="P117" s="26" t="s">
        <v>772</v>
      </c>
      <c r="Q117" s="26" t="s">
        <v>644</v>
      </c>
      <c r="R117" s="26" t="s">
        <v>650</v>
      </c>
      <c r="S117" s="26" t="s">
        <v>52</v>
      </c>
      <c r="T117" s="26" t="s">
        <v>645</v>
      </c>
      <c r="U117" s="26" t="s">
        <v>645</v>
      </c>
      <c r="V117" s="26" t="s">
        <v>645</v>
      </c>
      <c r="W117" s="26" t="s">
        <v>645</v>
      </c>
      <c r="X117" s="26" t="s">
        <v>645</v>
      </c>
      <c r="Y117" s="26" t="s">
        <v>645</v>
      </c>
      <c r="Z117" s="26" t="s">
        <v>645</v>
      </c>
      <c r="AA117" s="26" t="s">
        <v>645</v>
      </c>
      <c r="AB117" s="38">
        <v>0</v>
      </c>
      <c r="AC117" s="35" t="s">
        <v>646</v>
      </c>
      <c r="AD117" s="35" t="s">
        <v>651</v>
      </c>
      <c r="AE117" s="36"/>
      <c r="AF117" s="11">
        <f t="shared" si="6"/>
        <v>2021</v>
      </c>
      <c r="AG117" s="11" t="str">
        <f t="shared" si="7"/>
        <v>540423202112023</v>
      </c>
    </row>
    <row r="118" ht="57" hidden="1" spans="1:33">
      <c r="A118" s="25" t="str">
        <f>540423&amp;D118&amp;VLOOKUP(P118,{"青稞","01";"小麦","02";"饲料","03";"牦牛","04";"乳","05";"羊","06";"猪","07";"鸡","08";"蜂","09";"鱼虾","10";"藏药","11";"茶","12";"葡萄","13";"苹果","14";"猕猴桃","15";"设施农业","16";"乡村旅游","17";"商贸流通","18";"其他","19"},2,FALSE)&amp;TEXT(COUNTIF($P$5:P118,P118),"000")</f>
        <v>540423202112024</v>
      </c>
      <c r="B118" s="26" t="s">
        <v>48</v>
      </c>
      <c r="C118" s="27" t="s">
        <v>49</v>
      </c>
      <c r="D118" s="27">
        <v>2021</v>
      </c>
      <c r="E118" s="29" t="s">
        <v>274</v>
      </c>
      <c r="F118" s="39" t="s">
        <v>1390</v>
      </c>
      <c r="G118" s="29" t="s">
        <v>868</v>
      </c>
      <c r="H118" s="30" t="s">
        <v>869</v>
      </c>
      <c r="I118" s="31">
        <f t="shared" si="4"/>
        <v>1888.7</v>
      </c>
      <c r="J118" s="31">
        <f>VLOOKUP(E118,附件2!$E$9:$I$410,5,0)/10000</f>
        <v>1888.7</v>
      </c>
      <c r="K118" s="32">
        <f>VLOOKUP(E118,附件2!E:AF,28,0)/10000</f>
        <v>0</v>
      </c>
      <c r="L118" s="31">
        <f t="shared" si="5"/>
        <v>1876.832901</v>
      </c>
      <c r="M118" s="33">
        <f>VLOOKUP(E118,附件2!$E:$BE,30,0)/10000</f>
        <v>1876.832901</v>
      </c>
      <c r="N118" s="34">
        <f>VLOOKUP(E118,附件2!$E:$BE,53,0)/10000</f>
        <v>0</v>
      </c>
      <c r="O118" s="26" t="s">
        <v>642</v>
      </c>
      <c r="P118" s="26" t="s">
        <v>772</v>
      </c>
      <c r="Q118" s="26" t="s">
        <v>644</v>
      </c>
      <c r="R118" s="26" t="s">
        <v>650</v>
      </c>
      <c r="S118" s="26" t="s">
        <v>51</v>
      </c>
      <c r="T118" s="26" t="s">
        <v>656</v>
      </c>
      <c r="U118" s="35" t="s">
        <v>682</v>
      </c>
      <c r="V118" s="37" t="s">
        <v>870</v>
      </c>
      <c r="W118" s="26" t="s">
        <v>51</v>
      </c>
      <c r="X118" s="26">
        <v>2024.04</v>
      </c>
      <c r="Y118" s="26" t="s">
        <v>659</v>
      </c>
      <c r="Z118" s="26" t="s">
        <v>871</v>
      </c>
      <c r="AA118" s="64"/>
      <c r="AB118" s="38">
        <v>0</v>
      </c>
      <c r="AC118" s="35" t="s">
        <v>646</v>
      </c>
      <c r="AD118" s="35"/>
      <c r="AE118" s="36"/>
      <c r="AF118" s="11">
        <f t="shared" si="6"/>
        <v>2021</v>
      </c>
      <c r="AG118" s="11" t="str">
        <f t="shared" si="7"/>
        <v>540423202112024</v>
      </c>
    </row>
    <row r="119" ht="19.9" hidden="1" customHeight="1" spans="1:33">
      <c r="A119" s="25" t="str">
        <f>540423&amp;D119&amp;VLOOKUP(P119,{"青稞","01";"小麦","02";"饲料","03";"牦牛","04";"乳","05";"羊","06";"猪","07";"鸡","08";"蜂","09";"鱼虾","10";"藏药","11";"茶","12";"葡萄","13";"苹果","14";"猕猴桃","15";"设施农业","16";"乡村旅游","17";"商贸流通","18";"其他","19"},2,FALSE)&amp;TEXT(COUNTIF($P$5:P119,P119),"000")</f>
        <v>540423202112025</v>
      </c>
      <c r="B119" s="26" t="s">
        <v>48</v>
      </c>
      <c r="C119" s="27" t="s">
        <v>49</v>
      </c>
      <c r="D119" s="27">
        <v>2021</v>
      </c>
      <c r="E119" s="66" t="s">
        <v>291</v>
      </c>
      <c r="F119" s="66" t="s">
        <v>1364</v>
      </c>
      <c r="G119" s="66" t="s">
        <v>1364</v>
      </c>
      <c r="H119" s="67" t="s">
        <v>872</v>
      </c>
      <c r="I119" s="31">
        <f t="shared" si="4"/>
        <v>449.22</v>
      </c>
      <c r="J119" s="31">
        <f>VLOOKUP(E119,附件2!$E$9:$I$410,5,0)/10000</f>
        <v>449.22</v>
      </c>
      <c r="K119" s="32">
        <f>VLOOKUP(E119,附件2!E:AF,28,0)/10000</f>
        <v>0</v>
      </c>
      <c r="L119" s="31">
        <f t="shared" si="5"/>
        <v>449.22</v>
      </c>
      <c r="M119" s="33">
        <f>VLOOKUP(E119,附件2!$E:$BE,30,0)/10000</f>
        <v>449.22</v>
      </c>
      <c r="N119" s="34">
        <f>VLOOKUP(E119,附件2!$E:$BE,53,0)/10000</f>
        <v>0</v>
      </c>
      <c r="O119" s="26" t="s">
        <v>774</v>
      </c>
      <c r="P119" s="26" t="s">
        <v>772</v>
      </c>
      <c r="Q119" s="26" t="s">
        <v>644</v>
      </c>
      <c r="R119" s="26" t="s">
        <v>645</v>
      </c>
      <c r="S119" s="26" t="s">
        <v>645</v>
      </c>
      <c r="T119" s="26" t="s">
        <v>645</v>
      </c>
      <c r="U119" s="26" t="s">
        <v>645</v>
      </c>
      <c r="V119" s="26" t="s">
        <v>645</v>
      </c>
      <c r="W119" s="26" t="s">
        <v>645</v>
      </c>
      <c r="X119" s="26" t="s">
        <v>645</v>
      </c>
      <c r="Y119" s="26" t="s">
        <v>645</v>
      </c>
      <c r="Z119" s="26" t="s">
        <v>645</v>
      </c>
      <c r="AA119" s="26" t="s">
        <v>645</v>
      </c>
      <c r="AB119" s="26" t="s">
        <v>645</v>
      </c>
      <c r="AC119" s="26" t="s">
        <v>645</v>
      </c>
      <c r="AD119" s="35"/>
      <c r="AE119" s="36"/>
      <c r="AF119" s="11">
        <f t="shared" si="6"/>
        <v>2021</v>
      </c>
      <c r="AG119" s="11" t="str">
        <f t="shared" si="7"/>
        <v>540423202112025</v>
      </c>
    </row>
    <row r="120" ht="19.9" hidden="1" customHeight="1" spans="1:33">
      <c r="A120" s="25" t="str">
        <f>540423&amp;D120&amp;VLOOKUP(P120,{"青稞","01";"小麦","02";"饲料","03";"牦牛","04";"乳","05";"羊","06";"猪","07";"鸡","08";"蜂","09";"鱼虾","10";"藏药","11";"茶","12";"葡萄","13";"苹果","14";"猕猴桃","15";"设施农业","16";"乡村旅游","17";"商贸流通","18";"其他","19"},2,FALSE)&amp;TEXT(COUNTIF($P$5:P120,P120),"000")</f>
        <v>540423202112026</v>
      </c>
      <c r="B120" s="26" t="s">
        <v>48</v>
      </c>
      <c r="C120" s="27" t="s">
        <v>49</v>
      </c>
      <c r="D120" s="27">
        <v>2021</v>
      </c>
      <c r="E120" s="68" t="s">
        <v>292</v>
      </c>
      <c r="F120" s="69" t="s">
        <v>1364</v>
      </c>
      <c r="G120" s="66" t="s">
        <v>731</v>
      </c>
      <c r="H120" s="70" t="s">
        <v>873</v>
      </c>
      <c r="I120" s="31">
        <f t="shared" si="4"/>
        <v>1264.930913</v>
      </c>
      <c r="J120" s="31">
        <f>VLOOKUP(E120,附件2!$E$9:$I$410,5,0)/10000</f>
        <v>1130.7</v>
      </c>
      <c r="K120" s="32">
        <f>VLOOKUP(E120,附件2!E:AF,28,0)/10000</f>
        <v>134.230913</v>
      </c>
      <c r="L120" s="31">
        <f t="shared" si="5"/>
        <v>1264.930913</v>
      </c>
      <c r="M120" s="33">
        <f>VLOOKUP(E120,附件2!$E:$BE,30,0)/10000</f>
        <v>1130.7</v>
      </c>
      <c r="N120" s="34">
        <f>VLOOKUP(E120,附件2!$E:$BE,53,0)/10000</f>
        <v>134.230913</v>
      </c>
      <c r="O120" s="26" t="s">
        <v>642</v>
      </c>
      <c r="P120" s="26" t="s">
        <v>772</v>
      </c>
      <c r="Q120" s="26" t="s">
        <v>644</v>
      </c>
      <c r="R120" s="26" t="s">
        <v>644</v>
      </c>
      <c r="S120" s="26" t="s">
        <v>51</v>
      </c>
      <c r="T120" s="26" t="s">
        <v>656</v>
      </c>
      <c r="U120" s="35" t="s">
        <v>682</v>
      </c>
      <c r="V120" s="37" t="s">
        <v>874</v>
      </c>
      <c r="W120" s="26" t="s">
        <v>51</v>
      </c>
      <c r="X120" s="40" t="s">
        <v>875</v>
      </c>
      <c r="Y120" s="35" t="s">
        <v>876</v>
      </c>
      <c r="Z120" s="35" t="s">
        <v>877</v>
      </c>
      <c r="AA120" s="35" t="s">
        <v>878</v>
      </c>
      <c r="AB120" s="38">
        <v>0</v>
      </c>
      <c r="AC120" s="35" t="s">
        <v>646</v>
      </c>
      <c r="AD120" s="35"/>
      <c r="AE120" s="36"/>
      <c r="AF120" s="11">
        <f t="shared" si="6"/>
        <v>2021</v>
      </c>
      <c r="AG120" s="11" t="str">
        <f t="shared" si="7"/>
        <v>540423202112026</v>
      </c>
    </row>
    <row r="121" ht="19.9" hidden="1" customHeight="1" spans="1:33">
      <c r="A121" s="25" t="str">
        <f>540423&amp;D121&amp;VLOOKUP(P121,{"青稞","01";"小麦","02";"饲料","03";"牦牛","04";"乳","05";"羊","06";"猪","07";"鸡","08";"蜂","09";"鱼虾","10";"藏药","11";"茶","12";"葡萄","13";"苹果","14";"猕猴桃","15";"设施农业","16";"乡村旅游","17";"商贸流通","18";"其他","19"},2,FALSE)&amp;TEXT(COUNTIF($P$5:P121,P121),"000")</f>
        <v>540423202112027</v>
      </c>
      <c r="B121" s="26" t="s">
        <v>48</v>
      </c>
      <c r="C121" s="27" t="s">
        <v>49</v>
      </c>
      <c r="D121" s="27">
        <v>2021</v>
      </c>
      <c r="E121" s="71" t="s">
        <v>293</v>
      </c>
      <c r="F121" s="72" t="s">
        <v>1437</v>
      </c>
      <c r="G121" s="72" t="s">
        <v>868</v>
      </c>
      <c r="H121" s="70" t="s">
        <v>879</v>
      </c>
      <c r="I121" s="31">
        <f t="shared" si="4"/>
        <v>314.06</v>
      </c>
      <c r="J121" s="31">
        <f>VLOOKUP(E121,附件2!$E$9:$I$410,5,0)/10000</f>
        <v>314.06</v>
      </c>
      <c r="K121" s="32">
        <f>VLOOKUP(E121,附件2!E:AF,28,0)/10000</f>
        <v>0</v>
      </c>
      <c r="L121" s="31">
        <f t="shared" si="5"/>
        <v>303.55</v>
      </c>
      <c r="M121" s="33">
        <f>VLOOKUP(E121,附件2!$E:$BE,30,0)/10000</f>
        <v>303.55</v>
      </c>
      <c r="N121" s="34">
        <f>VLOOKUP(E121,附件2!$E:$BE,53,0)/10000</f>
        <v>0</v>
      </c>
      <c r="O121" s="26" t="s">
        <v>774</v>
      </c>
      <c r="P121" s="26" t="s">
        <v>772</v>
      </c>
      <c r="Q121" s="26" t="s">
        <v>644</v>
      </c>
      <c r="R121" s="26" t="s">
        <v>645</v>
      </c>
      <c r="S121" s="26" t="s">
        <v>645</v>
      </c>
      <c r="T121" s="26" t="s">
        <v>645</v>
      </c>
      <c r="U121" s="26" t="s">
        <v>645</v>
      </c>
      <c r="V121" s="26" t="s">
        <v>645</v>
      </c>
      <c r="W121" s="26" t="s">
        <v>645</v>
      </c>
      <c r="X121" s="26" t="s">
        <v>645</v>
      </c>
      <c r="Y121" s="26" t="s">
        <v>645</v>
      </c>
      <c r="Z121" s="26" t="s">
        <v>645</v>
      </c>
      <c r="AA121" s="26" t="s">
        <v>645</v>
      </c>
      <c r="AB121" s="26" t="s">
        <v>645</v>
      </c>
      <c r="AC121" s="26" t="s">
        <v>645</v>
      </c>
      <c r="AD121" s="35"/>
      <c r="AE121" s="36"/>
      <c r="AF121" s="11">
        <f t="shared" si="6"/>
        <v>2021</v>
      </c>
      <c r="AG121" s="11" t="str">
        <f t="shared" si="7"/>
        <v>540423202112027</v>
      </c>
    </row>
    <row r="122" ht="19.9" hidden="1" customHeight="1" spans="1:33">
      <c r="A122" s="25" t="str">
        <f>540423&amp;D122&amp;VLOOKUP(P122,{"青稞","01";"小麦","02";"饲料","03";"牦牛","04";"乳","05";"羊","06";"猪","07";"鸡","08";"蜂","09";"鱼虾","10";"藏药","11";"茶","12";"葡萄","13";"苹果","14";"猕猴桃","15";"设施农业","16";"乡村旅游","17";"商贸流通","18";"其他","19"},2,FALSE)&amp;TEXT(COUNTIF($P$5:P122,P122),"000")</f>
        <v>540423202112028</v>
      </c>
      <c r="B122" s="26" t="s">
        <v>48</v>
      </c>
      <c r="C122" s="27" t="s">
        <v>49</v>
      </c>
      <c r="D122" s="27">
        <v>2021</v>
      </c>
      <c r="E122" s="29" t="s">
        <v>294</v>
      </c>
      <c r="F122" s="62" t="s">
        <v>1329</v>
      </c>
      <c r="G122" s="62" t="s">
        <v>1329</v>
      </c>
      <c r="H122" s="73" t="s">
        <v>880</v>
      </c>
      <c r="I122" s="31">
        <f t="shared" si="4"/>
        <v>47.82</v>
      </c>
      <c r="J122" s="31">
        <f>VLOOKUP(E122,附件2!$E$9:$I$410,5,0)/10000</f>
        <v>47.82</v>
      </c>
      <c r="K122" s="32">
        <f>VLOOKUP(E122,附件2!E:AF,28,0)/10000</f>
        <v>0</v>
      </c>
      <c r="L122" s="31">
        <f t="shared" si="5"/>
        <v>47.82</v>
      </c>
      <c r="M122" s="33">
        <f>VLOOKUP(E122,附件2!$E:$BE,30,0)/10000</f>
        <v>47.82</v>
      </c>
      <c r="N122" s="34">
        <f>VLOOKUP(E122,附件2!$E:$BE,53,0)/10000</f>
        <v>0</v>
      </c>
      <c r="O122" s="26" t="s">
        <v>774</v>
      </c>
      <c r="P122" s="26" t="s">
        <v>772</v>
      </c>
      <c r="Q122" s="26" t="s">
        <v>644</v>
      </c>
      <c r="R122" s="26" t="s">
        <v>645</v>
      </c>
      <c r="S122" s="26" t="s">
        <v>645</v>
      </c>
      <c r="T122" s="26" t="s">
        <v>645</v>
      </c>
      <c r="U122" s="26" t="s">
        <v>645</v>
      </c>
      <c r="V122" s="26" t="s">
        <v>645</v>
      </c>
      <c r="W122" s="26" t="s">
        <v>645</v>
      </c>
      <c r="X122" s="26" t="s">
        <v>645</v>
      </c>
      <c r="Y122" s="26" t="s">
        <v>645</v>
      </c>
      <c r="Z122" s="26" t="s">
        <v>645</v>
      </c>
      <c r="AA122" s="26" t="s">
        <v>645</v>
      </c>
      <c r="AB122" s="26" t="s">
        <v>645</v>
      </c>
      <c r="AC122" s="26" t="s">
        <v>645</v>
      </c>
      <c r="AD122" s="35"/>
      <c r="AE122" s="36"/>
      <c r="AF122" s="11">
        <f t="shared" si="6"/>
        <v>2021</v>
      </c>
      <c r="AG122" s="11" t="str">
        <f t="shared" si="7"/>
        <v>540423202112028</v>
      </c>
    </row>
    <row r="123" ht="19.9" hidden="1" customHeight="1" spans="1:33">
      <c r="A123" s="25" t="str">
        <f>540423&amp;D123&amp;VLOOKUP(P123,{"青稞","01";"小麦","02";"饲料","03";"牦牛","04";"乳","05";"羊","06";"猪","07";"鸡","08";"蜂","09";"鱼虾","10";"藏药","11";"茶","12";"葡萄","13";"苹果","14";"猕猴桃","15";"设施农业","16";"乡村旅游","17";"商贸流通","18";"其他","19"},2,FALSE)&amp;TEXT(COUNTIF($P$5:P123,P123),"000")</f>
        <v>540423202112029</v>
      </c>
      <c r="B123" s="26" t="s">
        <v>48</v>
      </c>
      <c r="C123" s="27" t="s">
        <v>49</v>
      </c>
      <c r="D123" s="27">
        <v>2021</v>
      </c>
      <c r="E123" s="68" t="s">
        <v>295</v>
      </c>
      <c r="F123" s="62" t="s">
        <v>1364</v>
      </c>
      <c r="G123" s="62" t="s">
        <v>1364</v>
      </c>
      <c r="H123" s="70" t="s">
        <v>881</v>
      </c>
      <c r="I123" s="31">
        <f t="shared" si="4"/>
        <v>500</v>
      </c>
      <c r="J123" s="31">
        <f>VLOOKUP(E123,附件2!$E$9:$I$410,5,0)/10000</f>
        <v>500</v>
      </c>
      <c r="K123" s="32">
        <f>VLOOKUP(E123,附件2!E:AF,28,0)/10000</f>
        <v>0</v>
      </c>
      <c r="L123" s="31">
        <f t="shared" si="5"/>
        <v>424.602655</v>
      </c>
      <c r="M123" s="33">
        <f>VLOOKUP(E123,附件2!$E:$BE,30,0)/10000</f>
        <v>424.602655</v>
      </c>
      <c r="N123" s="34">
        <f>VLOOKUP(E123,附件2!$E:$BE,53,0)/10000</f>
        <v>0</v>
      </c>
      <c r="O123" s="26" t="s">
        <v>774</v>
      </c>
      <c r="P123" s="26" t="s">
        <v>772</v>
      </c>
      <c r="Q123" s="26" t="s">
        <v>644</v>
      </c>
      <c r="R123" s="26" t="s">
        <v>645</v>
      </c>
      <c r="S123" s="26" t="s">
        <v>645</v>
      </c>
      <c r="T123" s="26" t="s">
        <v>645</v>
      </c>
      <c r="U123" s="26" t="s">
        <v>645</v>
      </c>
      <c r="V123" s="26" t="s">
        <v>645</v>
      </c>
      <c r="W123" s="26" t="s">
        <v>645</v>
      </c>
      <c r="X123" s="26" t="s">
        <v>645</v>
      </c>
      <c r="Y123" s="26" t="s">
        <v>645</v>
      </c>
      <c r="Z123" s="26" t="s">
        <v>645</v>
      </c>
      <c r="AA123" s="26" t="s">
        <v>645</v>
      </c>
      <c r="AB123" s="26" t="s">
        <v>645</v>
      </c>
      <c r="AC123" s="26" t="s">
        <v>645</v>
      </c>
      <c r="AD123" s="35"/>
      <c r="AE123" s="36"/>
      <c r="AF123" s="11">
        <f t="shared" si="6"/>
        <v>2021</v>
      </c>
      <c r="AG123" s="11" t="str">
        <f t="shared" si="7"/>
        <v>540423202112029</v>
      </c>
    </row>
    <row r="124" ht="19.9" hidden="1" customHeight="1" spans="1:33">
      <c r="A124" s="25" t="str">
        <f>540423&amp;D124&amp;VLOOKUP(P124,{"青稞","01";"小麦","02";"饲料","03";"牦牛","04";"乳","05";"羊","06";"猪","07";"鸡","08";"蜂","09";"鱼虾","10";"藏药","11";"茶","12";"葡萄","13";"苹果","14";"猕猴桃","15";"设施农业","16";"乡村旅游","17";"商贸流通","18";"其他","19"},2,FALSE)&amp;TEXT(COUNTIF($P$5:P124,P124),"000")</f>
        <v>540423202119020</v>
      </c>
      <c r="B124" s="26" t="s">
        <v>48</v>
      </c>
      <c r="C124" s="27" t="s">
        <v>49</v>
      </c>
      <c r="D124" s="27">
        <v>2021</v>
      </c>
      <c r="E124" s="72" t="s">
        <v>296</v>
      </c>
      <c r="F124" s="72" t="s">
        <v>1438</v>
      </c>
      <c r="G124" s="72" t="s">
        <v>702</v>
      </c>
      <c r="H124" s="70" t="s">
        <v>882</v>
      </c>
      <c r="I124" s="31">
        <f t="shared" si="4"/>
        <v>300</v>
      </c>
      <c r="J124" s="31">
        <f>VLOOKUP(E124,附件2!$E$9:$I$410,5,0)/10000</f>
        <v>300</v>
      </c>
      <c r="K124" s="32">
        <f>VLOOKUP(E124,附件2!E:AF,28,0)/10000</f>
        <v>0</v>
      </c>
      <c r="L124" s="31">
        <f t="shared" si="5"/>
        <v>251.093624</v>
      </c>
      <c r="M124" s="33">
        <f>VLOOKUP(E124,附件2!$E:$BE,30,0)/10000</f>
        <v>251.093624</v>
      </c>
      <c r="N124" s="34">
        <f>VLOOKUP(E124,附件2!$E:$BE,53,0)/10000</f>
        <v>0</v>
      </c>
      <c r="O124" s="26" t="s">
        <v>642</v>
      </c>
      <c r="P124" s="26" t="s">
        <v>643</v>
      </c>
      <c r="Q124" s="26" t="s">
        <v>644</v>
      </c>
      <c r="R124" s="26" t="s">
        <v>644</v>
      </c>
      <c r="S124" s="26"/>
      <c r="T124" s="26"/>
      <c r="U124" s="35"/>
      <c r="V124" s="35"/>
      <c r="W124" s="26"/>
      <c r="X124" s="26"/>
      <c r="Y124" s="26"/>
      <c r="Z124" s="26"/>
      <c r="AA124" s="26"/>
      <c r="AB124" s="38">
        <v>0</v>
      </c>
      <c r="AC124" s="35" t="s">
        <v>646</v>
      </c>
      <c r="AD124" s="35"/>
      <c r="AE124" s="36"/>
      <c r="AF124" s="11">
        <f t="shared" si="6"/>
        <v>2021</v>
      </c>
      <c r="AG124" s="11" t="str">
        <f t="shared" si="7"/>
        <v>540423202119020</v>
      </c>
    </row>
    <row r="125" ht="19.9" hidden="1" customHeight="1" spans="1:33">
      <c r="A125" s="25" t="str">
        <f>540423&amp;D125&amp;VLOOKUP(P125,{"青稞","01";"小麦","02";"饲料","03";"牦牛","04";"乳","05";"羊","06";"猪","07";"鸡","08";"蜂","09";"鱼虾","10";"藏药","11";"茶","12";"葡萄","13";"苹果","14";"猕猴桃","15";"设施农业","16";"乡村旅游","17";"商贸流通","18";"其他","19"},2,FALSE)&amp;TEXT(COUNTIF($P$5:P125,P125),"000")</f>
        <v>540423202117022</v>
      </c>
      <c r="B125" s="26" t="s">
        <v>48</v>
      </c>
      <c r="C125" s="27" t="s">
        <v>49</v>
      </c>
      <c r="D125" s="27">
        <v>2021</v>
      </c>
      <c r="E125" s="71" t="s">
        <v>298</v>
      </c>
      <c r="F125" s="69" t="s">
        <v>1364</v>
      </c>
      <c r="G125" s="66" t="s">
        <v>731</v>
      </c>
      <c r="H125" s="74" t="s">
        <v>1439</v>
      </c>
      <c r="I125" s="31">
        <f t="shared" si="4"/>
        <v>317.74</v>
      </c>
      <c r="J125" s="31">
        <f>VLOOKUP(E125,附件2!$E$9:$I$410,5,0)/10000</f>
        <v>300</v>
      </c>
      <c r="K125" s="32">
        <f>VLOOKUP(E125,附件2!E:AF,28,0)/10000</f>
        <v>17.74</v>
      </c>
      <c r="L125" s="31">
        <f t="shared" si="5"/>
        <v>306.868766</v>
      </c>
      <c r="M125" s="33">
        <f>VLOOKUP(E125,附件2!$E:$BE,30,0)/10000</f>
        <v>300</v>
      </c>
      <c r="N125" s="34">
        <f>VLOOKUP(E125,附件2!$E:$BE,53,0)/10000</f>
        <v>6.868766</v>
      </c>
      <c r="O125" s="26" t="s">
        <v>1320</v>
      </c>
      <c r="P125" s="26" t="s">
        <v>655</v>
      </c>
      <c r="Q125" s="26" t="s">
        <v>644</v>
      </c>
      <c r="R125" s="26" t="s">
        <v>645</v>
      </c>
      <c r="S125" s="26" t="s">
        <v>645</v>
      </c>
      <c r="T125" s="26" t="s">
        <v>645</v>
      </c>
      <c r="U125" s="26" t="s">
        <v>645</v>
      </c>
      <c r="V125" s="26" t="s">
        <v>645</v>
      </c>
      <c r="W125" s="26" t="s">
        <v>645</v>
      </c>
      <c r="X125" s="26" t="s">
        <v>645</v>
      </c>
      <c r="Y125" s="26" t="s">
        <v>645</v>
      </c>
      <c r="Z125" s="26" t="s">
        <v>645</v>
      </c>
      <c r="AA125" s="26" t="s">
        <v>645</v>
      </c>
      <c r="AB125" s="26" t="s">
        <v>645</v>
      </c>
      <c r="AC125" s="26" t="s">
        <v>645</v>
      </c>
      <c r="AD125" s="35"/>
      <c r="AE125" s="36"/>
      <c r="AF125" s="11">
        <f t="shared" si="6"/>
        <v>2021</v>
      </c>
      <c r="AG125" s="11" t="str">
        <f t="shared" si="7"/>
        <v>540423202117022</v>
      </c>
    </row>
    <row r="126" ht="19.9" hidden="1" customHeight="1" spans="1:33">
      <c r="A126" s="25" t="str">
        <f>540423&amp;D126&amp;VLOOKUP(P126,{"青稞","01";"小麦","02";"饲料","03";"牦牛","04";"乳","05";"羊","06";"猪","07";"鸡","08";"蜂","09";"鱼虾","10";"藏药","11";"茶","12";"葡萄","13";"苹果","14";"猕猴桃","15";"设施农业","16";"乡村旅游","17";"商贸流通","18";"其他","19"},2,FALSE)&amp;TEXT(COUNTIF($P$5:P126,P126),"000")</f>
        <v>540423202117023</v>
      </c>
      <c r="B126" s="26" t="s">
        <v>48</v>
      </c>
      <c r="C126" s="27" t="s">
        <v>49</v>
      </c>
      <c r="D126" s="27">
        <v>2021</v>
      </c>
      <c r="E126" s="75" t="s">
        <v>300</v>
      </c>
      <c r="F126" s="75" t="s">
        <v>1332</v>
      </c>
      <c r="G126" s="75" t="s">
        <v>678</v>
      </c>
      <c r="H126" s="74" t="s">
        <v>884</v>
      </c>
      <c r="I126" s="31">
        <f t="shared" si="4"/>
        <v>364.17</v>
      </c>
      <c r="J126" s="31">
        <f>VLOOKUP(E126,附件2!$E$9:$I$410,5,0)/10000</f>
        <v>229.321</v>
      </c>
      <c r="K126" s="32">
        <f>VLOOKUP(E126,附件2!E:AF,28,0)/10000</f>
        <v>134.849</v>
      </c>
      <c r="L126" s="31">
        <f t="shared" si="5"/>
        <v>350.192395</v>
      </c>
      <c r="M126" s="33">
        <f>VLOOKUP(E126,附件2!$E:$BE,30,0)/10000</f>
        <v>229.321</v>
      </c>
      <c r="N126" s="34">
        <f>VLOOKUP(E126,附件2!$E:$BE,53,0)/10000</f>
        <v>120.871395</v>
      </c>
      <c r="O126" s="26" t="s">
        <v>642</v>
      </c>
      <c r="P126" s="26" t="s">
        <v>655</v>
      </c>
      <c r="Q126" s="26" t="s">
        <v>644</v>
      </c>
      <c r="R126" s="26" t="s">
        <v>644</v>
      </c>
      <c r="S126" s="26" t="s">
        <v>51</v>
      </c>
      <c r="T126" s="26" t="s">
        <v>656</v>
      </c>
      <c r="U126" s="35" t="s">
        <v>826</v>
      </c>
      <c r="V126" s="37" t="s">
        <v>885</v>
      </c>
      <c r="W126" s="26" t="s">
        <v>51</v>
      </c>
      <c r="X126" s="40">
        <v>2026.07</v>
      </c>
      <c r="Y126" s="35" t="s">
        <v>659</v>
      </c>
      <c r="Z126" s="35" t="s">
        <v>886</v>
      </c>
      <c r="AA126" s="35" t="s">
        <v>829</v>
      </c>
      <c r="AB126" s="38">
        <v>0</v>
      </c>
      <c r="AC126" s="35" t="s">
        <v>646</v>
      </c>
      <c r="AD126" s="35"/>
      <c r="AE126" s="36"/>
      <c r="AF126" s="11">
        <f t="shared" si="6"/>
        <v>2021</v>
      </c>
      <c r="AG126" s="11" t="str">
        <f t="shared" si="7"/>
        <v>540423202117023</v>
      </c>
    </row>
    <row r="127" ht="51" hidden="1" customHeight="1" spans="1:33">
      <c r="A127" s="25" t="str">
        <f>540423&amp;D127&amp;VLOOKUP(P127,{"青稞","01";"小麦","02";"饲料","03";"牦牛","04";"乳","05";"羊","06";"猪","07";"鸡","08";"蜂","09";"鱼虾","10";"藏药","11";"茶","12";"葡萄","13";"苹果","14";"猕猴桃","15";"设施农业","16";"乡村旅游","17";"商贸流通","18";"其他","19"},2,FALSE)&amp;TEXT(COUNTIF($P$5:P127,P127),"000")</f>
        <v>540423202119021</v>
      </c>
      <c r="B127" s="26" t="s">
        <v>48</v>
      </c>
      <c r="C127" s="27" t="s">
        <v>49</v>
      </c>
      <c r="D127" s="27">
        <v>2021</v>
      </c>
      <c r="E127" s="75" t="s">
        <v>301</v>
      </c>
      <c r="F127" s="75" t="s">
        <v>1440</v>
      </c>
      <c r="G127" s="75" t="s">
        <v>1441</v>
      </c>
      <c r="H127" s="74" t="s">
        <v>1442</v>
      </c>
      <c r="I127" s="31">
        <f t="shared" si="4"/>
        <v>600</v>
      </c>
      <c r="J127" s="31">
        <f>VLOOKUP(E127,附件2!$E$9:$I$410,5,0)/10000</f>
        <v>600</v>
      </c>
      <c r="K127" s="32">
        <f>VLOOKUP(E127,附件2!E:AF,28,0)/10000</f>
        <v>0</v>
      </c>
      <c r="L127" s="31">
        <f t="shared" si="5"/>
        <v>600</v>
      </c>
      <c r="M127" s="33">
        <f>VLOOKUP(E127,附件2!$E:$BE,30,0)/10000</f>
        <v>600</v>
      </c>
      <c r="N127" s="34">
        <f>VLOOKUP(E127,附件2!$E:$BE,53,0)/10000</f>
        <v>0</v>
      </c>
      <c r="O127" s="26" t="s">
        <v>1320</v>
      </c>
      <c r="P127" s="26" t="s">
        <v>643</v>
      </c>
      <c r="Q127" s="26" t="s">
        <v>644</v>
      </c>
      <c r="R127" s="26" t="s">
        <v>645</v>
      </c>
      <c r="S127" s="26" t="s">
        <v>645</v>
      </c>
      <c r="T127" s="26" t="s">
        <v>645</v>
      </c>
      <c r="U127" s="26" t="s">
        <v>645</v>
      </c>
      <c r="V127" s="26" t="s">
        <v>645</v>
      </c>
      <c r="W127" s="26" t="s">
        <v>645</v>
      </c>
      <c r="X127" s="26" t="s">
        <v>645</v>
      </c>
      <c r="Y127" s="26" t="s">
        <v>645</v>
      </c>
      <c r="Z127" s="26" t="s">
        <v>645</v>
      </c>
      <c r="AA127" s="26" t="s">
        <v>645</v>
      </c>
      <c r="AB127" s="26" t="s">
        <v>645</v>
      </c>
      <c r="AC127" s="26" t="s">
        <v>645</v>
      </c>
      <c r="AD127" s="35"/>
      <c r="AE127" s="36"/>
      <c r="AF127" s="11">
        <f t="shared" si="6"/>
        <v>2021</v>
      </c>
      <c r="AG127" s="11" t="str">
        <f t="shared" si="7"/>
        <v>540423202119021</v>
      </c>
    </row>
    <row r="128" ht="19.9" hidden="1" customHeight="1" spans="1:33">
      <c r="A128" s="25" t="str">
        <f>540423&amp;D128&amp;VLOOKUP(P128,{"青稞","01";"小麦","02";"饲料","03";"牦牛","04";"乳","05";"羊","06";"猪","07";"鸡","08";"蜂","09";"鱼虾","10";"藏药","11";"茶","12";"葡萄","13";"苹果","14";"猕猴桃","15";"设施农业","16";"乡村旅游","17";"商贸流通","18";"其他","19"},2,FALSE)&amp;TEXT(COUNTIF($P$5:P128,P128),"000")</f>
        <v>540423202112030</v>
      </c>
      <c r="B128" s="26" t="s">
        <v>48</v>
      </c>
      <c r="C128" s="27" t="s">
        <v>49</v>
      </c>
      <c r="D128" s="27">
        <v>2021</v>
      </c>
      <c r="E128" s="75" t="s">
        <v>302</v>
      </c>
      <c r="F128" s="76" t="s">
        <v>1360</v>
      </c>
      <c r="G128" s="76" t="s">
        <v>1360</v>
      </c>
      <c r="H128" s="74" t="s">
        <v>888</v>
      </c>
      <c r="I128" s="31">
        <f t="shared" si="4"/>
        <v>146</v>
      </c>
      <c r="J128" s="31">
        <f>VLOOKUP(E128,附件2!$E$9:$I$410,5,0)/10000</f>
        <v>146</v>
      </c>
      <c r="K128" s="32">
        <f>VLOOKUP(E128,附件2!E:AF,28,0)/10000</f>
        <v>0</v>
      </c>
      <c r="L128" s="31">
        <f t="shared" si="5"/>
        <v>146</v>
      </c>
      <c r="M128" s="33">
        <f>VLOOKUP(E128,附件2!$E:$BE,30,0)/10000</f>
        <v>146</v>
      </c>
      <c r="N128" s="34">
        <f>VLOOKUP(E128,附件2!$E:$BE,53,0)/10000</f>
        <v>0</v>
      </c>
      <c r="O128" s="26" t="s">
        <v>774</v>
      </c>
      <c r="P128" s="26" t="s">
        <v>772</v>
      </c>
      <c r="Q128" s="26" t="s">
        <v>644</v>
      </c>
      <c r="R128" s="26" t="s">
        <v>645</v>
      </c>
      <c r="S128" s="26" t="s">
        <v>645</v>
      </c>
      <c r="T128" s="26" t="s">
        <v>645</v>
      </c>
      <c r="U128" s="26" t="s">
        <v>645</v>
      </c>
      <c r="V128" s="26" t="s">
        <v>645</v>
      </c>
      <c r="W128" s="26" t="s">
        <v>645</v>
      </c>
      <c r="X128" s="26" t="s">
        <v>645</v>
      </c>
      <c r="Y128" s="26" t="s">
        <v>645</v>
      </c>
      <c r="Z128" s="26" t="s">
        <v>645</v>
      </c>
      <c r="AA128" s="26" t="s">
        <v>645</v>
      </c>
      <c r="AB128" s="26" t="s">
        <v>645</v>
      </c>
      <c r="AC128" s="26" t="s">
        <v>645</v>
      </c>
      <c r="AD128" s="35"/>
      <c r="AE128" s="36"/>
      <c r="AF128" s="11">
        <f t="shared" si="6"/>
        <v>2021</v>
      </c>
      <c r="AG128" s="11" t="str">
        <f t="shared" si="7"/>
        <v>540423202112030</v>
      </c>
    </row>
    <row r="129" ht="19.9" hidden="1" customHeight="1" spans="1:33">
      <c r="A129" s="25" t="str">
        <f>540423&amp;D129&amp;VLOOKUP(P129,{"青稞","01";"小麦","02";"饲料","03";"牦牛","04";"乳","05";"羊","06";"猪","07";"鸡","08";"蜂","09";"鱼虾","10";"藏药","11";"茶","12";"葡萄","13";"苹果","14";"猕猴桃","15";"设施农业","16";"乡村旅游","17";"商贸流通","18";"其他","19"},2,FALSE)&amp;TEXT(COUNTIF($P$5:P129,P129),"000")</f>
        <v>540423202119022</v>
      </c>
      <c r="B129" s="26" t="s">
        <v>48</v>
      </c>
      <c r="C129" s="27" t="s">
        <v>49</v>
      </c>
      <c r="D129" s="27">
        <v>2021</v>
      </c>
      <c r="E129" s="75" t="s">
        <v>303</v>
      </c>
      <c r="F129" s="76" t="s">
        <v>1402</v>
      </c>
      <c r="G129" s="76" t="s">
        <v>1402</v>
      </c>
      <c r="H129" s="74" t="s">
        <v>890</v>
      </c>
      <c r="I129" s="31">
        <f t="shared" si="4"/>
        <v>70.92</v>
      </c>
      <c r="J129" s="31">
        <f>VLOOKUP(E129,附件2!$E$9:$I$410,5,0)/10000</f>
        <v>70.92</v>
      </c>
      <c r="K129" s="32">
        <f>VLOOKUP(E129,附件2!E:AF,28,0)/10000</f>
        <v>0</v>
      </c>
      <c r="L129" s="31">
        <f t="shared" si="5"/>
        <v>69.61</v>
      </c>
      <c r="M129" s="33">
        <f>VLOOKUP(E129,附件2!$E:$BE,30,0)/10000</f>
        <v>69.61</v>
      </c>
      <c r="N129" s="34">
        <f>VLOOKUP(E129,附件2!$E:$BE,53,0)/10000</f>
        <v>0</v>
      </c>
      <c r="O129" s="26" t="s">
        <v>774</v>
      </c>
      <c r="P129" s="26" t="s">
        <v>643</v>
      </c>
      <c r="Q129" s="26" t="s">
        <v>644</v>
      </c>
      <c r="R129" s="26" t="s">
        <v>645</v>
      </c>
      <c r="S129" s="26" t="s">
        <v>645</v>
      </c>
      <c r="T129" s="26" t="s">
        <v>645</v>
      </c>
      <c r="U129" s="26" t="s">
        <v>645</v>
      </c>
      <c r="V129" s="26" t="s">
        <v>645</v>
      </c>
      <c r="W129" s="26" t="s">
        <v>645</v>
      </c>
      <c r="X129" s="26" t="s">
        <v>645</v>
      </c>
      <c r="Y129" s="26" t="s">
        <v>645</v>
      </c>
      <c r="Z129" s="26" t="s">
        <v>645</v>
      </c>
      <c r="AA129" s="26" t="s">
        <v>645</v>
      </c>
      <c r="AB129" s="26" t="s">
        <v>645</v>
      </c>
      <c r="AC129" s="26" t="s">
        <v>645</v>
      </c>
      <c r="AD129" s="35"/>
      <c r="AE129" s="36"/>
      <c r="AF129" s="11">
        <f t="shared" si="6"/>
        <v>2021</v>
      </c>
      <c r="AG129" s="11" t="str">
        <f t="shared" si="7"/>
        <v>540423202119022</v>
      </c>
    </row>
    <row r="130" ht="19.9" hidden="1" customHeight="1" spans="1:33">
      <c r="A130" s="25" t="str">
        <f>540423&amp;D130&amp;VLOOKUP(P130,{"青稞","01";"小麦","02";"饲料","03";"牦牛","04";"乳","05";"羊","06";"猪","07";"鸡","08";"蜂","09";"鱼虾","10";"藏药","11";"茶","12";"葡萄","13";"苹果","14";"猕猴桃","15";"设施农业","16";"乡村旅游","17";"商贸流通","18";"其他","19"},2,FALSE)&amp;TEXT(COUNTIF($P$5:P130,P130),"000")</f>
        <v>540423202219023</v>
      </c>
      <c r="B130" s="26" t="s">
        <v>48</v>
      </c>
      <c r="C130" s="27" t="s">
        <v>49</v>
      </c>
      <c r="D130" s="27">
        <v>2022</v>
      </c>
      <c r="E130" s="75" t="s">
        <v>327</v>
      </c>
      <c r="F130" s="75" t="s">
        <v>1333</v>
      </c>
      <c r="G130" s="75" t="s">
        <v>680</v>
      </c>
      <c r="H130" s="77" t="s">
        <v>891</v>
      </c>
      <c r="I130" s="31">
        <f t="shared" si="4"/>
        <v>80</v>
      </c>
      <c r="J130" s="31">
        <f>VLOOKUP(E130,附件2!$E$9:$I$410,5,0)/10000</f>
        <v>80</v>
      </c>
      <c r="K130" s="32">
        <f>VLOOKUP(E130,附件2!E:AF,28,0)/10000</f>
        <v>0</v>
      </c>
      <c r="L130" s="31">
        <f t="shared" si="5"/>
        <v>80</v>
      </c>
      <c r="M130" s="33">
        <f>VLOOKUP(E130,附件2!$E:$BE,30,0)/10000</f>
        <v>80</v>
      </c>
      <c r="N130" s="34">
        <f>VLOOKUP(E130,附件2!$E:$BE,53,0)/10000</f>
        <v>0</v>
      </c>
      <c r="O130" s="26" t="s">
        <v>642</v>
      </c>
      <c r="P130" s="26" t="s">
        <v>643</v>
      </c>
      <c r="Q130" s="26" t="s">
        <v>644</v>
      </c>
      <c r="R130" s="26" t="s">
        <v>644</v>
      </c>
      <c r="S130" s="26" t="s">
        <v>51</v>
      </c>
      <c r="T130" s="26" t="s">
        <v>656</v>
      </c>
      <c r="U130" s="35" t="s">
        <v>682</v>
      </c>
      <c r="V130" s="37" t="s">
        <v>892</v>
      </c>
      <c r="W130" s="26" t="s">
        <v>51</v>
      </c>
      <c r="X130" s="40">
        <v>2024.01</v>
      </c>
      <c r="Y130" s="35" t="s">
        <v>786</v>
      </c>
      <c r="Z130" s="35" t="s">
        <v>893</v>
      </c>
      <c r="AA130" s="35" t="s">
        <v>894</v>
      </c>
      <c r="AB130" s="38">
        <v>0</v>
      </c>
      <c r="AC130" s="35" t="s">
        <v>646</v>
      </c>
      <c r="AD130" s="35"/>
      <c r="AE130" s="36"/>
      <c r="AF130" s="11">
        <f t="shared" si="6"/>
        <v>2022</v>
      </c>
      <c r="AG130" s="11" t="str">
        <f t="shared" si="7"/>
        <v>540423202219023</v>
      </c>
    </row>
    <row r="131" ht="19.9" hidden="1" customHeight="1" spans="1:33">
      <c r="A131" s="25" t="str">
        <f>540423&amp;D131&amp;VLOOKUP(P131,{"青稞","01";"小麦","02";"饲料","03";"牦牛","04";"乳","05";"羊","06";"猪","07";"鸡","08";"蜂","09";"鱼虾","10";"藏药","11";"茶","12";"葡萄","13";"苹果","14";"猕猴桃","15";"设施农业","16";"乡村旅游","17";"商贸流通","18";"其他","19"},2,FALSE)&amp;TEXT(COUNTIF($P$5:P131,P131),"000")</f>
        <v>540423202217024</v>
      </c>
      <c r="B131" s="26" t="s">
        <v>48</v>
      </c>
      <c r="C131" s="27" t="s">
        <v>49</v>
      </c>
      <c r="D131" s="27">
        <v>2022</v>
      </c>
      <c r="E131" s="29" t="s">
        <v>328</v>
      </c>
      <c r="F131" s="62" t="s">
        <v>1383</v>
      </c>
      <c r="G131" s="62" t="s">
        <v>895</v>
      </c>
      <c r="H131" s="73" t="s">
        <v>896</v>
      </c>
      <c r="I131" s="31">
        <f t="shared" si="4"/>
        <v>338.24</v>
      </c>
      <c r="J131" s="31">
        <f>VLOOKUP(E131,附件2!$E$9:$I$410,5,0)/10000</f>
        <v>338.24</v>
      </c>
      <c r="K131" s="32">
        <f>VLOOKUP(E131,附件2!E:AF,28,0)/10000</f>
        <v>0</v>
      </c>
      <c r="L131" s="31">
        <f t="shared" si="5"/>
        <v>329.529321</v>
      </c>
      <c r="M131" s="33">
        <f>VLOOKUP(E131,附件2!$E:$BE,30,0)/10000</f>
        <v>329.529321</v>
      </c>
      <c r="N131" s="34">
        <f>VLOOKUP(E131,附件2!$E:$BE,53,0)/10000</f>
        <v>0</v>
      </c>
      <c r="O131" s="26" t="s">
        <v>642</v>
      </c>
      <c r="P131" s="26" t="s">
        <v>655</v>
      </c>
      <c r="Q131" s="26" t="s">
        <v>644</v>
      </c>
      <c r="R131" s="26" t="s">
        <v>644</v>
      </c>
      <c r="S131" s="26" t="s">
        <v>51</v>
      </c>
      <c r="T131" s="26" t="s">
        <v>656</v>
      </c>
      <c r="U131" s="35" t="s">
        <v>826</v>
      </c>
      <c r="V131" s="37" t="s">
        <v>897</v>
      </c>
      <c r="W131" s="26" t="s">
        <v>51</v>
      </c>
      <c r="X131" s="40">
        <v>2025.07</v>
      </c>
      <c r="Y131" s="35" t="s">
        <v>659</v>
      </c>
      <c r="Z131" s="35" t="s">
        <v>898</v>
      </c>
      <c r="AA131" s="35" t="s">
        <v>899</v>
      </c>
      <c r="AB131" s="38">
        <v>0</v>
      </c>
      <c r="AC131" s="35" t="s">
        <v>646</v>
      </c>
      <c r="AD131" s="35"/>
      <c r="AE131" s="36"/>
      <c r="AF131" s="11">
        <f t="shared" si="6"/>
        <v>2022</v>
      </c>
      <c r="AG131" s="11" t="str">
        <f t="shared" si="7"/>
        <v>540423202217024</v>
      </c>
    </row>
    <row r="132" ht="19.9" hidden="1" customHeight="1" spans="1:33">
      <c r="A132" s="25" t="str">
        <f>540423&amp;D132&amp;VLOOKUP(P132,{"青稞","01";"小麦","02";"饲料","03";"牦牛","04";"乳","05";"羊","06";"猪","07";"鸡","08";"蜂","09";"鱼虾","10";"藏药","11";"茶","12";"葡萄","13";"苹果","14";"猕猴桃","15";"设施农业","16";"乡村旅游","17";"商贸流通","18";"其他","19"},2,FALSE)&amp;TEXT(COUNTIF($P$5:P132,P132),"000")</f>
        <v>540423202217025</v>
      </c>
      <c r="B132" s="26" t="s">
        <v>48</v>
      </c>
      <c r="C132" s="27" t="s">
        <v>49</v>
      </c>
      <c r="D132" s="27">
        <v>2022</v>
      </c>
      <c r="E132" s="29" t="s">
        <v>329</v>
      </c>
      <c r="F132" s="75" t="s">
        <v>1365</v>
      </c>
      <c r="G132" s="75" t="s">
        <v>738</v>
      </c>
      <c r="H132" s="73" t="s">
        <v>1443</v>
      </c>
      <c r="I132" s="31">
        <f t="shared" si="4"/>
        <v>326.25</v>
      </c>
      <c r="J132" s="31">
        <f>VLOOKUP(E132,附件2!$E$9:$I$410,5,0)/10000</f>
        <v>326.25</v>
      </c>
      <c r="K132" s="32">
        <f>VLOOKUP(E132,附件2!E:AF,28,0)/10000</f>
        <v>0</v>
      </c>
      <c r="L132" s="31">
        <f t="shared" si="5"/>
        <v>324.53562</v>
      </c>
      <c r="M132" s="33">
        <f>VLOOKUP(E132,附件2!$E:$BE,30,0)/10000</f>
        <v>324.53562</v>
      </c>
      <c r="N132" s="34">
        <f>VLOOKUP(E132,附件2!$E:$BE,53,0)/10000</f>
        <v>0</v>
      </c>
      <c r="O132" s="26" t="s">
        <v>642</v>
      </c>
      <c r="P132" s="26" t="s">
        <v>655</v>
      </c>
      <c r="Q132" s="26" t="s">
        <v>644</v>
      </c>
      <c r="R132" s="26" t="s">
        <v>644</v>
      </c>
      <c r="S132" s="26" t="s">
        <v>51</v>
      </c>
      <c r="T132" s="26" t="s">
        <v>656</v>
      </c>
      <c r="U132" s="35" t="s">
        <v>657</v>
      </c>
      <c r="V132" s="37" t="s">
        <v>901</v>
      </c>
      <c r="W132" s="26" t="s">
        <v>51</v>
      </c>
      <c r="X132" s="40">
        <v>2024.06</v>
      </c>
      <c r="Y132" s="35" t="s">
        <v>902</v>
      </c>
      <c r="Z132" s="35" t="s">
        <v>903</v>
      </c>
      <c r="AA132" s="35" t="s">
        <v>904</v>
      </c>
      <c r="AB132" s="38">
        <v>0</v>
      </c>
      <c r="AC132" s="35" t="s">
        <v>646</v>
      </c>
      <c r="AD132" s="35"/>
      <c r="AE132" s="36"/>
      <c r="AF132" s="11">
        <f t="shared" si="6"/>
        <v>2022</v>
      </c>
      <c r="AG132" s="11" t="str">
        <f t="shared" si="7"/>
        <v>540423202217025</v>
      </c>
    </row>
    <row r="133" ht="19.9" hidden="1" customHeight="1" spans="1:33">
      <c r="A133" s="25" t="str">
        <f>540423&amp;D133&amp;VLOOKUP(P133,{"青稞","01";"小麦","02";"饲料","03";"牦牛","04";"乳","05";"羊","06";"猪","07";"鸡","08";"蜂","09";"鱼虾","10";"藏药","11";"茶","12";"葡萄","13";"苹果","14";"猕猴桃","15";"设施农业","16";"乡村旅游","17";"商贸流通","18";"其他","19"},2,FALSE)&amp;TEXT(COUNTIF($P$5:P133,P133),"000")</f>
        <v>540423202216020</v>
      </c>
      <c r="B133" s="26" t="s">
        <v>48</v>
      </c>
      <c r="C133" s="27" t="s">
        <v>49</v>
      </c>
      <c r="D133" s="27">
        <v>2022</v>
      </c>
      <c r="E133" s="29" t="s">
        <v>330</v>
      </c>
      <c r="F133" s="29" t="s">
        <v>1444</v>
      </c>
      <c r="G133" s="29" t="s">
        <v>1444</v>
      </c>
      <c r="H133" s="78" t="s">
        <v>906</v>
      </c>
      <c r="I133" s="31">
        <f t="shared" ref="I133:I196" si="8">J133+K133</f>
        <v>395.46</v>
      </c>
      <c r="J133" s="31">
        <f>VLOOKUP(E133,附件2!$E$9:$I$410,5,0)/10000</f>
        <v>395.46</v>
      </c>
      <c r="K133" s="32">
        <f>VLOOKUP(E133,附件2!E:AF,28,0)/10000</f>
        <v>0</v>
      </c>
      <c r="L133" s="31">
        <f t="shared" ref="L133:L196" si="9">M133+N133</f>
        <v>395.46</v>
      </c>
      <c r="M133" s="33">
        <f>VLOOKUP(E133,附件2!$E:$BE,30,0)/10000</f>
        <v>395.46</v>
      </c>
      <c r="N133" s="34">
        <f>VLOOKUP(E133,附件2!$E:$BE,53,0)/10000</f>
        <v>0</v>
      </c>
      <c r="O133" s="26" t="s">
        <v>774</v>
      </c>
      <c r="P133" s="26" t="s">
        <v>672</v>
      </c>
      <c r="Q133" s="26" t="s">
        <v>644</v>
      </c>
      <c r="R133" s="26" t="s">
        <v>645</v>
      </c>
      <c r="S133" s="26" t="s">
        <v>645</v>
      </c>
      <c r="T133" s="26" t="s">
        <v>645</v>
      </c>
      <c r="U133" s="26" t="s">
        <v>645</v>
      </c>
      <c r="V133" s="26" t="s">
        <v>645</v>
      </c>
      <c r="W133" s="26" t="s">
        <v>645</v>
      </c>
      <c r="X133" s="26" t="s">
        <v>645</v>
      </c>
      <c r="Y133" s="26" t="s">
        <v>645</v>
      </c>
      <c r="Z133" s="26" t="s">
        <v>645</v>
      </c>
      <c r="AA133" s="26" t="s">
        <v>645</v>
      </c>
      <c r="AB133" s="26" t="s">
        <v>645</v>
      </c>
      <c r="AC133" s="26" t="s">
        <v>645</v>
      </c>
      <c r="AD133" s="35"/>
      <c r="AE133" s="36"/>
      <c r="AF133" s="11">
        <f t="shared" ref="AF133:AF196" si="10">D133</f>
        <v>2022</v>
      </c>
      <c r="AG133" s="11" t="str">
        <f t="shared" ref="AG133:AG196" si="11">A133</f>
        <v>540423202216020</v>
      </c>
    </row>
    <row r="134" ht="19.9" hidden="1" customHeight="1" spans="1:33">
      <c r="A134" s="25" t="str">
        <f>540423&amp;D134&amp;VLOOKUP(P134,{"青稞","01";"小麦","02";"饲料","03";"牦牛","04";"乳","05";"羊","06";"猪","07";"鸡","08";"蜂","09";"鱼虾","10";"藏药","11";"茶","12";"葡萄","13";"苹果","14";"猕猴桃","15";"设施农业","16";"乡村旅游","17";"商贸流通","18";"其他","19"},2,FALSE)&amp;TEXT(COUNTIF($P$5:P134,P134),"000")</f>
        <v>540423202207015</v>
      </c>
      <c r="B134" s="26" t="s">
        <v>48</v>
      </c>
      <c r="C134" s="27" t="s">
        <v>49</v>
      </c>
      <c r="D134" s="27">
        <v>2022</v>
      </c>
      <c r="E134" s="79" t="s">
        <v>325</v>
      </c>
      <c r="F134" s="39" t="s">
        <v>1383</v>
      </c>
      <c r="G134" s="39" t="s">
        <v>1383</v>
      </c>
      <c r="H134" s="73" t="s">
        <v>1445</v>
      </c>
      <c r="I134" s="31">
        <f t="shared" si="8"/>
        <v>40</v>
      </c>
      <c r="J134" s="31">
        <f>VLOOKUP(E134,附件2!$E$9:$I$410,5,0)/10000</f>
        <v>40</v>
      </c>
      <c r="K134" s="32">
        <f>VLOOKUP(E134,附件2!E:AF,28,0)/10000</f>
        <v>0</v>
      </c>
      <c r="L134" s="31">
        <f t="shared" si="9"/>
        <v>40</v>
      </c>
      <c r="M134" s="33">
        <f>VLOOKUP(E134,附件2!$E:$BE,30,0)/10000</f>
        <v>40</v>
      </c>
      <c r="N134" s="34">
        <f>VLOOKUP(E134,附件2!$E:$BE,53,0)/10000</f>
        <v>0</v>
      </c>
      <c r="O134" s="26" t="s">
        <v>1320</v>
      </c>
      <c r="P134" s="26" t="s">
        <v>726</v>
      </c>
      <c r="Q134" s="26" t="s">
        <v>644</v>
      </c>
      <c r="R134" s="26" t="s">
        <v>645</v>
      </c>
      <c r="S134" s="26" t="s">
        <v>645</v>
      </c>
      <c r="T134" s="26" t="s">
        <v>645</v>
      </c>
      <c r="U134" s="26" t="s">
        <v>645</v>
      </c>
      <c r="V134" s="26" t="s">
        <v>645</v>
      </c>
      <c r="W134" s="26" t="s">
        <v>645</v>
      </c>
      <c r="X134" s="26" t="s">
        <v>645</v>
      </c>
      <c r="Y134" s="26" t="s">
        <v>645</v>
      </c>
      <c r="Z134" s="26" t="s">
        <v>645</v>
      </c>
      <c r="AA134" s="26" t="s">
        <v>645</v>
      </c>
      <c r="AB134" s="26" t="s">
        <v>645</v>
      </c>
      <c r="AC134" s="26" t="s">
        <v>645</v>
      </c>
      <c r="AD134" s="35"/>
      <c r="AE134" s="36"/>
      <c r="AF134" s="11">
        <f t="shared" si="10"/>
        <v>2022</v>
      </c>
      <c r="AG134" s="11" t="str">
        <f t="shared" si="11"/>
        <v>540423202207015</v>
      </c>
    </row>
    <row r="135" ht="19.9" hidden="1" customHeight="1" spans="1:33">
      <c r="A135" s="25" t="str">
        <f>540423&amp;D135&amp;VLOOKUP(P135,{"青稞","01";"小麦","02";"饲料","03";"牦牛","04";"乳","05";"羊","06";"猪","07";"鸡","08";"蜂","09";"鱼虾","10";"藏药","11";"茶","12";"葡萄","13";"苹果","14";"猕猴桃","15";"设施农业","16";"乡村旅游","17";"商贸流通","18";"其他","19"},2,FALSE)&amp;TEXT(COUNTIF($P$5:P135,P135),"000")</f>
        <v>540423202208001</v>
      </c>
      <c r="B135" s="26" t="s">
        <v>48</v>
      </c>
      <c r="C135" s="27" t="s">
        <v>49</v>
      </c>
      <c r="D135" s="27">
        <v>2022</v>
      </c>
      <c r="E135" s="79" t="s">
        <v>331</v>
      </c>
      <c r="F135" s="39" t="s">
        <v>1446</v>
      </c>
      <c r="G135" s="39" t="s">
        <v>908</v>
      </c>
      <c r="H135" s="73" t="s">
        <v>909</v>
      </c>
      <c r="I135" s="31">
        <f t="shared" si="8"/>
        <v>78.90063</v>
      </c>
      <c r="J135" s="31">
        <f>VLOOKUP(E135,附件2!$E$9:$I$410,5,0)/10000</f>
        <v>78.90063</v>
      </c>
      <c r="K135" s="32">
        <f>VLOOKUP(E135,附件2!E:AF,28,0)/10000</f>
        <v>0</v>
      </c>
      <c r="L135" s="31">
        <f t="shared" si="9"/>
        <v>78.90063</v>
      </c>
      <c r="M135" s="33">
        <f>VLOOKUP(E135,附件2!$E:$BE,30,0)/10000</f>
        <v>78.90063</v>
      </c>
      <c r="N135" s="34">
        <f>VLOOKUP(E135,附件2!$E:$BE,53,0)/10000</f>
        <v>0</v>
      </c>
      <c r="O135" s="26" t="s">
        <v>642</v>
      </c>
      <c r="P135" s="26" t="s">
        <v>910</v>
      </c>
      <c r="Q135" s="26" t="s">
        <v>650</v>
      </c>
      <c r="R135" s="26" t="s">
        <v>650</v>
      </c>
      <c r="S135" s="26" t="s">
        <v>52</v>
      </c>
      <c r="T135" s="26" t="s">
        <v>645</v>
      </c>
      <c r="U135" s="26" t="s">
        <v>645</v>
      </c>
      <c r="V135" s="26" t="s">
        <v>645</v>
      </c>
      <c r="W135" s="26" t="s">
        <v>645</v>
      </c>
      <c r="X135" s="26" t="s">
        <v>645</v>
      </c>
      <c r="Y135" s="26" t="s">
        <v>645</v>
      </c>
      <c r="Z135" s="26" t="s">
        <v>645</v>
      </c>
      <c r="AA135" s="26" t="s">
        <v>645</v>
      </c>
      <c r="AB135" s="38">
        <v>0</v>
      </c>
      <c r="AC135" s="35" t="s">
        <v>646</v>
      </c>
      <c r="AD135" s="35" t="s">
        <v>651</v>
      </c>
      <c r="AE135" s="36"/>
      <c r="AF135" s="11">
        <f t="shared" si="10"/>
        <v>2022</v>
      </c>
      <c r="AG135" s="11" t="str">
        <f t="shared" si="11"/>
        <v>540423202208001</v>
      </c>
    </row>
    <row r="136" ht="19.9" hidden="1" customHeight="1" spans="1:33">
      <c r="A136" s="25" t="str">
        <f>540423&amp;D136&amp;VLOOKUP(P136,{"青稞","01";"小麦","02";"饲料","03";"牦牛","04";"乳","05";"羊","06";"猪","07";"鸡","08";"蜂","09";"鱼虾","10";"藏药","11";"茶","12";"葡萄","13";"苹果","14";"猕猴桃","15";"设施农业","16";"乡村旅游","17";"商贸流通","18";"其他","19"},2,FALSE)&amp;TEXT(COUNTIF($P$5:P136,P136),"000")</f>
        <v>540423202216021</v>
      </c>
      <c r="B136" s="26" t="s">
        <v>48</v>
      </c>
      <c r="C136" s="27" t="s">
        <v>49</v>
      </c>
      <c r="D136" s="27">
        <v>2022</v>
      </c>
      <c r="E136" s="29" t="s">
        <v>332</v>
      </c>
      <c r="F136" s="29" t="s">
        <v>912</v>
      </c>
      <c r="G136" s="29" t="s">
        <v>912</v>
      </c>
      <c r="H136" s="73" t="s">
        <v>913</v>
      </c>
      <c r="I136" s="31">
        <f t="shared" si="8"/>
        <v>150</v>
      </c>
      <c r="J136" s="31">
        <f>VLOOKUP(E136,附件2!$E$9:$I$410,5,0)/10000</f>
        <v>150</v>
      </c>
      <c r="K136" s="32">
        <f>VLOOKUP(E136,附件2!E:AF,28,0)/10000</f>
        <v>0</v>
      </c>
      <c r="L136" s="31">
        <f t="shared" si="9"/>
        <v>150</v>
      </c>
      <c r="M136" s="33">
        <f>VLOOKUP(E136,附件2!$E:$BE,30,0)/10000</f>
        <v>150</v>
      </c>
      <c r="N136" s="34">
        <f>VLOOKUP(E136,附件2!$E:$BE,53,0)/10000</f>
        <v>0</v>
      </c>
      <c r="O136" s="26" t="s">
        <v>774</v>
      </c>
      <c r="P136" s="26" t="s">
        <v>672</v>
      </c>
      <c r="Q136" s="26" t="s">
        <v>644</v>
      </c>
      <c r="R136" s="26" t="s">
        <v>645</v>
      </c>
      <c r="S136" s="26" t="s">
        <v>645</v>
      </c>
      <c r="T136" s="26" t="s">
        <v>645</v>
      </c>
      <c r="U136" s="26" t="s">
        <v>645</v>
      </c>
      <c r="V136" s="26" t="s">
        <v>645</v>
      </c>
      <c r="W136" s="26" t="s">
        <v>645</v>
      </c>
      <c r="X136" s="26" t="s">
        <v>645</v>
      </c>
      <c r="Y136" s="26" t="s">
        <v>645</v>
      </c>
      <c r="Z136" s="26" t="s">
        <v>645</v>
      </c>
      <c r="AA136" s="26" t="s">
        <v>645</v>
      </c>
      <c r="AB136" s="26" t="s">
        <v>645</v>
      </c>
      <c r="AC136" s="26" t="s">
        <v>645</v>
      </c>
      <c r="AD136" s="35"/>
      <c r="AE136" s="36"/>
      <c r="AF136" s="11">
        <f t="shared" si="10"/>
        <v>2022</v>
      </c>
      <c r="AG136" s="11" t="str">
        <f t="shared" si="11"/>
        <v>540423202216021</v>
      </c>
    </row>
    <row r="137" ht="19.9" hidden="1" customHeight="1" spans="1:33">
      <c r="A137" s="25" t="str">
        <f>540423&amp;D137&amp;VLOOKUP(P137,{"青稞","01";"小麦","02";"饲料","03";"牦牛","04";"乳","05";"羊","06";"猪","07";"鸡","08";"蜂","09";"鱼虾","10";"藏药","11";"茶","12";"葡萄","13";"苹果","14";"猕猴桃","15";"设施农业","16";"乡村旅游","17";"商贸流通","18";"其他","19"},2,FALSE)&amp;TEXT(COUNTIF($P$5:P137,P137),"000")</f>
        <v>540423202216022</v>
      </c>
      <c r="B137" s="26" t="s">
        <v>48</v>
      </c>
      <c r="C137" s="27" t="s">
        <v>49</v>
      </c>
      <c r="D137" s="27">
        <v>2022</v>
      </c>
      <c r="E137" s="29" t="s">
        <v>333</v>
      </c>
      <c r="F137" s="48" t="s">
        <v>1377</v>
      </c>
      <c r="G137" s="29" t="s">
        <v>914</v>
      </c>
      <c r="H137" s="73" t="s">
        <v>915</v>
      </c>
      <c r="I137" s="31">
        <f t="shared" si="8"/>
        <v>971.88</v>
      </c>
      <c r="J137" s="31">
        <f>VLOOKUP(E137,附件2!$E$9:$I$410,5,0)/10000</f>
        <v>971.88</v>
      </c>
      <c r="K137" s="32">
        <f>VLOOKUP(E137,附件2!E:AF,28,0)/10000</f>
        <v>0</v>
      </c>
      <c r="L137" s="31">
        <f t="shared" si="9"/>
        <v>971.878113</v>
      </c>
      <c r="M137" s="33">
        <f>VLOOKUP(E137,附件2!$E:$BE,30,0)/10000</f>
        <v>971.878113</v>
      </c>
      <c r="N137" s="34">
        <f>VLOOKUP(E137,附件2!$E:$BE,53,0)/10000</f>
        <v>0</v>
      </c>
      <c r="O137" s="26" t="s">
        <v>642</v>
      </c>
      <c r="P137" s="26" t="s">
        <v>672</v>
      </c>
      <c r="Q137" s="26" t="s">
        <v>644</v>
      </c>
      <c r="R137" s="26" t="s">
        <v>644</v>
      </c>
      <c r="S137" s="26" t="s">
        <v>51</v>
      </c>
      <c r="T137" s="26" t="s">
        <v>656</v>
      </c>
      <c r="U137" s="35" t="s">
        <v>682</v>
      </c>
      <c r="V137" s="37" t="s">
        <v>916</v>
      </c>
      <c r="W137" s="26" t="s">
        <v>51</v>
      </c>
      <c r="X137" s="40" t="s">
        <v>917</v>
      </c>
      <c r="Y137" s="35" t="s">
        <v>918</v>
      </c>
      <c r="Z137" s="35" t="s">
        <v>919</v>
      </c>
      <c r="AA137" s="35" t="s">
        <v>920</v>
      </c>
      <c r="AB137" s="38">
        <v>0</v>
      </c>
      <c r="AC137" s="35" t="s">
        <v>646</v>
      </c>
      <c r="AD137" s="35"/>
      <c r="AE137" s="36"/>
      <c r="AF137" s="11">
        <f t="shared" si="10"/>
        <v>2022</v>
      </c>
      <c r="AG137" s="11" t="str">
        <f t="shared" si="11"/>
        <v>540423202216022</v>
      </c>
    </row>
    <row r="138" ht="19.9" hidden="1" customHeight="1" spans="1:33">
      <c r="A138" s="25" t="str">
        <f>540423&amp;D138&amp;VLOOKUP(P138,{"青稞","01";"小麦","02";"饲料","03";"牦牛","04";"乳","05";"羊","06";"猪","07";"鸡","08";"蜂","09";"鱼虾","10";"藏药","11";"茶","12";"葡萄","13";"苹果","14";"猕猴桃","15";"设施农业","16";"乡村旅游","17";"商贸流通","18";"其他","19"},2,FALSE)&amp;TEXT(COUNTIF($P$5:P138,P138),"000")</f>
        <v>540423202212031</v>
      </c>
      <c r="B138" s="26" t="s">
        <v>48</v>
      </c>
      <c r="C138" s="27" t="s">
        <v>49</v>
      </c>
      <c r="D138" s="27">
        <v>2022</v>
      </c>
      <c r="E138" s="29" t="s">
        <v>334</v>
      </c>
      <c r="F138" s="39" t="s">
        <v>1338</v>
      </c>
      <c r="G138" s="39" t="s">
        <v>1338</v>
      </c>
      <c r="H138" s="73" t="s">
        <v>921</v>
      </c>
      <c r="I138" s="31">
        <f t="shared" si="8"/>
        <v>1224.3</v>
      </c>
      <c r="J138" s="31">
        <f>VLOOKUP(E138,附件2!$E$9:$I$410,5,0)/10000</f>
        <v>1224.3</v>
      </c>
      <c r="K138" s="32">
        <f>VLOOKUP(E138,附件2!E:AF,28,0)/10000</f>
        <v>0</v>
      </c>
      <c r="L138" s="31">
        <f t="shared" si="9"/>
        <v>1224.3</v>
      </c>
      <c r="M138" s="33">
        <f>VLOOKUP(E138,附件2!$E:$BE,30,0)/10000</f>
        <v>1224.3</v>
      </c>
      <c r="N138" s="34">
        <f>VLOOKUP(E138,附件2!$E:$BE,53,0)/10000</f>
        <v>0</v>
      </c>
      <c r="O138" s="26" t="s">
        <v>774</v>
      </c>
      <c r="P138" s="26" t="s">
        <v>772</v>
      </c>
      <c r="Q138" s="26" t="s">
        <v>644</v>
      </c>
      <c r="R138" s="26" t="s">
        <v>645</v>
      </c>
      <c r="S138" s="26" t="s">
        <v>645</v>
      </c>
      <c r="T138" s="26" t="s">
        <v>645</v>
      </c>
      <c r="U138" s="26" t="s">
        <v>645</v>
      </c>
      <c r="V138" s="26" t="s">
        <v>645</v>
      </c>
      <c r="W138" s="26" t="s">
        <v>645</v>
      </c>
      <c r="X138" s="26" t="s">
        <v>645</v>
      </c>
      <c r="Y138" s="26" t="s">
        <v>645</v>
      </c>
      <c r="Z138" s="26" t="s">
        <v>645</v>
      </c>
      <c r="AA138" s="26" t="s">
        <v>645</v>
      </c>
      <c r="AB138" s="26" t="s">
        <v>645</v>
      </c>
      <c r="AC138" s="26" t="s">
        <v>645</v>
      </c>
      <c r="AD138" s="35"/>
      <c r="AE138" s="36"/>
      <c r="AF138" s="11">
        <f t="shared" si="10"/>
        <v>2022</v>
      </c>
      <c r="AG138" s="11" t="str">
        <f t="shared" si="11"/>
        <v>540423202212031</v>
      </c>
    </row>
    <row r="139" ht="19.9" hidden="1" customHeight="1" spans="1:33">
      <c r="A139" s="25" t="str">
        <f>540423&amp;D139&amp;VLOOKUP(P139,{"青稞","01";"小麦","02";"饲料","03";"牦牛","04";"乳","05";"羊","06";"猪","07";"鸡","08";"蜂","09";"鱼虾","10";"藏药","11";"茶","12";"葡萄","13";"苹果","14";"猕猴桃","15";"设施农业","16";"乡村旅游","17";"商贸流通","18";"其他","19"},2,FALSE)&amp;TEXT(COUNTIF($P$5:P139,P139),"000")</f>
        <v>540423202212032</v>
      </c>
      <c r="B139" s="26" t="s">
        <v>48</v>
      </c>
      <c r="C139" s="27" t="s">
        <v>49</v>
      </c>
      <c r="D139" s="27">
        <v>2022</v>
      </c>
      <c r="E139" s="29" t="s">
        <v>335</v>
      </c>
      <c r="F139" s="29" t="s">
        <v>1436</v>
      </c>
      <c r="G139" s="39" t="s">
        <v>1437</v>
      </c>
      <c r="H139" s="73" t="s">
        <v>922</v>
      </c>
      <c r="I139" s="31">
        <f t="shared" si="8"/>
        <v>128.1</v>
      </c>
      <c r="J139" s="31">
        <f>VLOOKUP(E139,附件2!$E$9:$I$410,5,0)/10000</f>
        <v>128.1</v>
      </c>
      <c r="K139" s="32">
        <f>VLOOKUP(E139,附件2!E:AF,28,0)/10000</f>
        <v>0</v>
      </c>
      <c r="L139" s="31">
        <f t="shared" si="9"/>
        <v>128.1</v>
      </c>
      <c r="M139" s="33">
        <f>VLOOKUP(E139,附件2!$E:$BE,30,0)/10000</f>
        <v>128.1</v>
      </c>
      <c r="N139" s="34">
        <f>VLOOKUP(E139,附件2!$E:$BE,53,0)/10000</f>
        <v>0</v>
      </c>
      <c r="O139" s="26" t="s">
        <v>774</v>
      </c>
      <c r="P139" s="26" t="s">
        <v>772</v>
      </c>
      <c r="Q139" s="26" t="s">
        <v>644</v>
      </c>
      <c r="R139" s="26" t="s">
        <v>645</v>
      </c>
      <c r="S139" s="26" t="s">
        <v>645</v>
      </c>
      <c r="T139" s="26" t="s">
        <v>645</v>
      </c>
      <c r="U139" s="26" t="s">
        <v>645</v>
      </c>
      <c r="V139" s="26" t="s">
        <v>645</v>
      </c>
      <c r="W139" s="26" t="s">
        <v>645</v>
      </c>
      <c r="X139" s="26" t="s">
        <v>645</v>
      </c>
      <c r="Y139" s="26" t="s">
        <v>645</v>
      </c>
      <c r="Z139" s="26" t="s">
        <v>645</v>
      </c>
      <c r="AA139" s="26" t="s">
        <v>645</v>
      </c>
      <c r="AB139" s="26" t="s">
        <v>645</v>
      </c>
      <c r="AC139" s="26" t="s">
        <v>645</v>
      </c>
      <c r="AD139" s="35"/>
      <c r="AE139" s="36"/>
      <c r="AF139" s="11">
        <f t="shared" si="10"/>
        <v>2022</v>
      </c>
      <c r="AG139" s="11" t="str">
        <f t="shared" si="11"/>
        <v>540423202212032</v>
      </c>
    </row>
    <row r="140" ht="19.9" hidden="1" customHeight="1" spans="1:33">
      <c r="A140" s="25" t="str">
        <f>540423&amp;D140&amp;VLOOKUP(P140,{"青稞","01";"小麦","02";"饲料","03";"牦牛","04";"乳","05";"羊","06";"猪","07";"鸡","08";"蜂","09";"鱼虾","10";"藏药","11";"茶","12";"葡萄","13";"苹果","14";"猕猴桃","15";"设施农业","16";"乡村旅游","17";"商贸流通","18";"其他","19"},2,FALSE)&amp;TEXT(COUNTIF($P$5:P140,P140),"000")</f>
        <v>540423202212033</v>
      </c>
      <c r="B140" s="26" t="s">
        <v>48</v>
      </c>
      <c r="C140" s="27" t="s">
        <v>49</v>
      </c>
      <c r="D140" s="27">
        <v>2022</v>
      </c>
      <c r="E140" s="29" t="s">
        <v>336</v>
      </c>
      <c r="F140" s="29" t="s">
        <v>1436</v>
      </c>
      <c r="G140" s="39" t="s">
        <v>1437</v>
      </c>
      <c r="H140" s="73" t="s">
        <v>923</v>
      </c>
      <c r="I140" s="31">
        <f t="shared" si="8"/>
        <v>195.86</v>
      </c>
      <c r="J140" s="31">
        <f>VLOOKUP(E140,附件2!$E$9:$I$410,5,0)/10000</f>
        <v>195.86</v>
      </c>
      <c r="K140" s="32">
        <f>VLOOKUP(E140,附件2!E:AF,28,0)/10000</f>
        <v>0</v>
      </c>
      <c r="L140" s="31">
        <f t="shared" si="9"/>
        <v>195.86</v>
      </c>
      <c r="M140" s="33">
        <f>VLOOKUP(E140,附件2!$E:$BE,30,0)/10000</f>
        <v>195.86</v>
      </c>
      <c r="N140" s="34">
        <f>VLOOKUP(E140,附件2!$E:$BE,53,0)/10000</f>
        <v>0</v>
      </c>
      <c r="O140" s="26" t="s">
        <v>774</v>
      </c>
      <c r="P140" s="26" t="s">
        <v>772</v>
      </c>
      <c r="Q140" s="26" t="s">
        <v>644</v>
      </c>
      <c r="R140" s="26" t="s">
        <v>645</v>
      </c>
      <c r="S140" s="26" t="s">
        <v>645</v>
      </c>
      <c r="T140" s="26" t="s">
        <v>645</v>
      </c>
      <c r="U140" s="26" t="s">
        <v>645</v>
      </c>
      <c r="V140" s="26" t="s">
        <v>645</v>
      </c>
      <c r="W140" s="26" t="s">
        <v>645</v>
      </c>
      <c r="X140" s="26" t="s">
        <v>645</v>
      </c>
      <c r="Y140" s="26" t="s">
        <v>645</v>
      </c>
      <c r="Z140" s="26" t="s">
        <v>645</v>
      </c>
      <c r="AA140" s="26" t="s">
        <v>645</v>
      </c>
      <c r="AB140" s="26" t="s">
        <v>645</v>
      </c>
      <c r="AC140" s="26" t="s">
        <v>645</v>
      </c>
      <c r="AD140" s="35"/>
      <c r="AE140" s="36"/>
      <c r="AF140" s="11">
        <f t="shared" si="10"/>
        <v>2022</v>
      </c>
      <c r="AG140" s="11" t="str">
        <f t="shared" si="11"/>
        <v>540423202212033</v>
      </c>
    </row>
    <row r="141" ht="19.9" hidden="1" customHeight="1" spans="1:33">
      <c r="A141" s="25" t="str">
        <f>540423&amp;D141&amp;VLOOKUP(P141,{"青稞","01";"小麦","02";"饲料","03";"牦牛","04";"乳","05";"羊","06";"猪","07";"鸡","08";"蜂","09";"鱼虾","10";"藏药","11";"茶","12";"葡萄","13";"苹果","14";"猕猴桃","15";"设施农业","16";"乡村旅游","17";"商贸流通","18";"其他","19"},2,FALSE)&amp;TEXT(COUNTIF($P$5:P141,P141),"000")</f>
        <v>540423202212034</v>
      </c>
      <c r="B141" s="26" t="s">
        <v>48</v>
      </c>
      <c r="C141" s="27" t="s">
        <v>49</v>
      </c>
      <c r="D141" s="27">
        <v>2022</v>
      </c>
      <c r="E141" s="29" t="s">
        <v>337</v>
      </c>
      <c r="F141" s="29" t="s">
        <v>1436</v>
      </c>
      <c r="G141" s="29" t="s">
        <v>1337</v>
      </c>
      <c r="H141" s="73" t="s">
        <v>924</v>
      </c>
      <c r="I141" s="31">
        <f t="shared" si="8"/>
        <v>43.65</v>
      </c>
      <c r="J141" s="31">
        <f>VLOOKUP(E141,附件2!$E$9:$I$410,5,0)/10000</f>
        <v>43.65</v>
      </c>
      <c r="K141" s="32">
        <f>VLOOKUP(E141,附件2!E:AF,28,0)/10000</f>
        <v>0</v>
      </c>
      <c r="L141" s="31">
        <f t="shared" si="9"/>
        <v>43.65</v>
      </c>
      <c r="M141" s="33">
        <f>VLOOKUP(E141,附件2!$E:$BE,30,0)/10000</f>
        <v>43.65</v>
      </c>
      <c r="N141" s="34">
        <f>VLOOKUP(E141,附件2!$E:$BE,53,0)/10000</f>
        <v>0</v>
      </c>
      <c r="O141" s="26" t="s">
        <v>774</v>
      </c>
      <c r="P141" s="26" t="s">
        <v>772</v>
      </c>
      <c r="Q141" s="26" t="s">
        <v>644</v>
      </c>
      <c r="R141" s="26" t="s">
        <v>645</v>
      </c>
      <c r="S141" s="26" t="s">
        <v>645</v>
      </c>
      <c r="T141" s="26" t="s">
        <v>645</v>
      </c>
      <c r="U141" s="26" t="s">
        <v>645</v>
      </c>
      <c r="V141" s="26" t="s">
        <v>645</v>
      </c>
      <c r="W141" s="26" t="s">
        <v>645</v>
      </c>
      <c r="X141" s="26" t="s">
        <v>645</v>
      </c>
      <c r="Y141" s="26" t="s">
        <v>645</v>
      </c>
      <c r="Z141" s="26" t="s">
        <v>645</v>
      </c>
      <c r="AA141" s="26" t="s">
        <v>645</v>
      </c>
      <c r="AB141" s="26" t="s">
        <v>645</v>
      </c>
      <c r="AC141" s="26" t="s">
        <v>645</v>
      </c>
      <c r="AD141" s="35"/>
      <c r="AE141" s="36"/>
      <c r="AF141" s="11">
        <f t="shared" si="10"/>
        <v>2022</v>
      </c>
      <c r="AG141" s="11" t="str">
        <f t="shared" si="11"/>
        <v>540423202212034</v>
      </c>
    </row>
    <row r="142" ht="19.9" hidden="1" customHeight="1" spans="1:33">
      <c r="A142" s="25" t="str">
        <f>540423&amp;D142&amp;VLOOKUP(P142,{"青稞","01";"小麦","02";"饲料","03";"牦牛","04";"乳","05";"羊","06";"猪","07";"鸡","08";"蜂","09";"鱼虾","10";"藏药","11";"茶","12";"葡萄","13";"苹果","14";"猕猴桃","15";"设施农业","16";"乡村旅游","17";"商贸流通","18";"其他","19"},2,FALSE)&amp;TEXT(COUNTIF($P$5:P142,P142),"000")</f>
        <v>540423202212035</v>
      </c>
      <c r="B142" s="26" t="s">
        <v>48</v>
      </c>
      <c r="C142" s="27" t="s">
        <v>49</v>
      </c>
      <c r="D142" s="27">
        <v>2022</v>
      </c>
      <c r="E142" s="29" t="s">
        <v>338</v>
      </c>
      <c r="F142" s="29" t="s">
        <v>1436</v>
      </c>
      <c r="G142" s="29" t="s">
        <v>837</v>
      </c>
      <c r="H142" s="73" t="s">
        <v>925</v>
      </c>
      <c r="I142" s="31">
        <f t="shared" si="8"/>
        <v>75.25</v>
      </c>
      <c r="J142" s="31">
        <f>VLOOKUP(E142,附件2!$E$9:$I$410,5,0)/10000</f>
        <v>75.25</v>
      </c>
      <c r="K142" s="32">
        <f>VLOOKUP(E142,附件2!E:AF,28,0)/10000</f>
        <v>0</v>
      </c>
      <c r="L142" s="31">
        <f t="shared" si="9"/>
        <v>75.25</v>
      </c>
      <c r="M142" s="33">
        <f>VLOOKUP(E142,附件2!$E:$BE,30,0)/10000</f>
        <v>75.25</v>
      </c>
      <c r="N142" s="34">
        <f>VLOOKUP(E142,附件2!$E:$BE,53,0)/10000</f>
        <v>0</v>
      </c>
      <c r="O142" s="26" t="s">
        <v>774</v>
      </c>
      <c r="P142" s="26" t="s">
        <v>772</v>
      </c>
      <c r="Q142" s="26" t="s">
        <v>644</v>
      </c>
      <c r="R142" s="26" t="s">
        <v>645</v>
      </c>
      <c r="S142" s="26" t="s">
        <v>645</v>
      </c>
      <c r="T142" s="26" t="s">
        <v>645</v>
      </c>
      <c r="U142" s="26" t="s">
        <v>645</v>
      </c>
      <c r="V142" s="26" t="s">
        <v>645</v>
      </c>
      <c r="W142" s="26" t="s">
        <v>645</v>
      </c>
      <c r="X142" s="26" t="s">
        <v>645</v>
      </c>
      <c r="Y142" s="26" t="s">
        <v>645</v>
      </c>
      <c r="Z142" s="26" t="s">
        <v>645</v>
      </c>
      <c r="AA142" s="26" t="s">
        <v>645</v>
      </c>
      <c r="AB142" s="26" t="s">
        <v>645</v>
      </c>
      <c r="AC142" s="26" t="s">
        <v>645</v>
      </c>
      <c r="AD142" s="35"/>
      <c r="AE142" s="36"/>
      <c r="AF142" s="11">
        <f t="shared" si="10"/>
        <v>2022</v>
      </c>
      <c r="AG142" s="11" t="str">
        <f t="shared" si="11"/>
        <v>540423202212035</v>
      </c>
    </row>
    <row r="143" ht="19.9" hidden="1" customHeight="1" spans="1:33">
      <c r="A143" s="25" t="str">
        <f>540423&amp;D143&amp;VLOOKUP(P143,{"青稞","01";"小麦","02";"饲料","03";"牦牛","04";"乳","05";"羊","06";"猪","07";"鸡","08";"蜂","09";"鱼虾","10";"藏药","11";"茶","12";"葡萄","13";"苹果","14";"猕猴桃","15";"设施农业","16";"乡村旅游","17";"商贸流通","18";"其他","19"},2,FALSE)&amp;TEXT(COUNTIF($P$5:P143,P143),"000")</f>
        <v>540423202212036</v>
      </c>
      <c r="B143" s="26" t="s">
        <v>48</v>
      </c>
      <c r="C143" s="27" t="s">
        <v>49</v>
      </c>
      <c r="D143" s="27">
        <v>2022</v>
      </c>
      <c r="E143" s="29" t="s">
        <v>323</v>
      </c>
      <c r="F143" s="29" t="s">
        <v>1329</v>
      </c>
      <c r="G143" s="29" t="s">
        <v>1329</v>
      </c>
      <c r="H143" s="73" t="s">
        <v>926</v>
      </c>
      <c r="I143" s="31">
        <f t="shared" si="8"/>
        <v>240.98</v>
      </c>
      <c r="J143" s="31">
        <f>VLOOKUP(E143,附件2!$E$9:$I$410,5,0)/10000</f>
        <v>240.98</v>
      </c>
      <c r="K143" s="32">
        <f>VLOOKUP(E143,附件2!E:AF,28,0)/10000</f>
        <v>0</v>
      </c>
      <c r="L143" s="31">
        <f t="shared" si="9"/>
        <v>99.23851</v>
      </c>
      <c r="M143" s="33">
        <f>VLOOKUP(E143,附件2!$E:$BE,30,0)/10000</f>
        <v>99.23851</v>
      </c>
      <c r="N143" s="34">
        <f>VLOOKUP(E143,附件2!$E:$BE,53,0)/10000</f>
        <v>0</v>
      </c>
      <c r="O143" s="26" t="s">
        <v>774</v>
      </c>
      <c r="P143" s="26" t="s">
        <v>772</v>
      </c>
      <c r="Q143" s="26" t="s">
        <v>644</v>
      </c>
      <c r="R143" s="26" t="s">
        <v>645</v>
      </c>
      <c r="S143" s="26" t="s">
        <v>645</v>
      </c>
      <c r="T143" s="26" t="s">
        <v>645</v>
      </c>
      <c r="U143" s="26" t="s">
        <v>645</v>
      </c>
      <c r="V143" s="26" t="s">
        <v>645</v>
      </c>
      <c r="W143" s="26" t="s">
        <v>645</v>
      </c>
      <c r="X143" s="26" t="s">
        <v>645</v>
      </c>
      <c r="Y143" s="26" t="s">
        <v>645</v>
      </c>
      <c r="Z143" s="26" t="s">
        <v>645</v>
      </c>
      <c r="AA143" s="26" t="s">
        <v>645</v>
      </c>
      <c r="AB143" s="26" t="s">
        <v>645</v>
      </c>
      <c r="AC143" s="26" t="s">
        <v>645</v>
      </c>
      <c r="AD143" s="35"/>
      <c r="AE143" s="36"/>
      <c r="AF143" s="11">
        <f t="shared" si="10"/>
        <v>2022</v>
      </c>
      <c r="AG143" s="11" t="str">
        <f t="shared" si="11"/>
        <v>540423202212036</v>
      </c>
    </row>
    <row r="144" ht="19.9" hidden="1" customHeight="1" spans="1:33">
      <c r="A144" s="25" t="str">
        <f>540423&amp;D144&amp;VLOOKUP(P144,{"青稞","01";"小麦","02";"饲料","03";"牦牛","04";"乳","05";"羊","06";"猪","07";"鸡","08";"蜂","09";"鱼虾","10";"藏药","11";"茶","12";"葡萄","13";"苹果","14";"猕猴桃","15";"设施农业","16";"乡村旅游","17";"商贸流通","18";"其他","19"},2,FALSE)&amp;TEXT(COUNTIF($P$5:P144,P144),"000")</f>
        <v>540423202219024</v>
      </c>
      <c r="B144" s="26" t="s">
        <v>48</v>
      </c>
      <c r="C144" s="27" t="s">
        <v>49</v>
      </c>
      <c r="D144" s="27">
        <v>2022</v>
      </c>
      <c r="E144" s="29" t="s">
        <v>339</v>
      </c>
      <c r="F144" s="29" t="s">
        <v>1447</v>
      </c>
      <c r="G144" s="29" t="s">
        <v>800</v>
      </c>
      <c r="H144" s="73" t="s">
        <v>927</v>
      </c>
      <c r="I144" s="31">
        <f t="shared" si="8"/>
        <v>70</v>
      </c>
      <c r="J144" s="31">
        <f>VLOOKUP(E144,附件2!$E$9:$I$410,5,0)/10000</f>
        <v>70</v>
      </c>
      <c r="K144" s="32">
        <f>VLOOKUP(E144,附件2!E:AF,28,0)/10000</f>
        <v>0</v>
      </c>
      <c r="L144" s="31">
        <f t="shared" si="9"/>
        <v>68.32</v>
      </c>
      <c r="M144" s="33">
        <f>VLOOKUP(E144,附件2!$E:$BE,30,0)/10000</f>
        <v>68.32</v>
      </c>
      <c r="N144" s="34">
        <f>VLOOKUP(E144,附件2!$E:$BE,53,0)/10000</f>
        <v>0</v>
      </c>
      <c r="O144" s="26" t="s">
        <v>642</v>
      </c>
      <c r="P144" s="26" t="s">
        <v>643</v>
      </c>
      <c r="Q144" s="26" t="s">
        <v>644</v>
      </c>
      <c r="R144" s="26" t="s">
        <v>644</v>
      </c>
      <c r="S144" s="26" t="s">
        <v>51</v>
      </c>
      <c r="T144" s="26" t="s">
        <v>656</v>
      </c>
      <c r="U144" s="35" t="s">
        <v>657</v>
      </c>
      <c r="V144" s="37" t="s">
        <v>928</v>
      </c>
      <c r="W144" s="26" t="s">
        <v>51</v>
      </c>
      <c r="X144" s="40">
        <v>2022.12</v>
      </c>
      <c r="Y144" s="35" t="s">
        <v>719</v>
      </c>
      <c r="Z144" s="35" t="s">
        <v>929</v>
      </c>
      <c r="AA144" s="35" t="s">
        <v>930</v>
      </c>
      <c r="AB144" s="38">
        <v>0</v>
      </c>
      <c r="AC144" s="35" t="s">
        <v>646</v>
      </c>
      <c r="AD144" s="35"/>
      <c r="AE144" s="36"/>
      <c r="AF144" s="11">
        <f t="shared" si="10"/>
        <v>2022</v>
      </c>
      <c r="AG144" s="11" t="str">
        <f t="shared" si="11"/>
        <v>540423202219024</v>
      </c>
    </row>
    <row r="145" ht="19.9" hidden="1" customHeight="1" spans="1:33">
      <c r="A145" s="25" t="str">
        <f>540423&amp;D145&amp;VLOOKUP(P145,{"青稞","01";"小麦","02";"饲料","03";"牦牛","04";"乳","05";"羊","06";"猪","07";"鸡","08";"蜂","09";"鱼虾","10";"藏药","11";"茶","12";"葡萄","13";"苹果","14";"猕猴桃","15";"设施农业","16";"乡村旅游","17";"商贸流通","18";"其他","19"},2,FALSE)&amp;TEXT(COUNTIF($P$5:P145,P145),"000")</f>
        <v>540423202217026</v>
      </c>
      <c r="B145" s="26" t="s">
        <v>48</v>
      </c>
      <c r="C145" s="27" t="s">
        <v>49</v>
      </c>
      <c r="D145" s="27">
        <v>2022</v>
      </c>
      <c r="E145" s="29" t="s">
        <v>340</v>
      </c>
      <c r="F145" s="29" t="s">
        <v>1333</v>
      </c>
      <c r="G145" s="29" t="s">
        <v>680</v>
      </c>
      <c r="H145" s="73" t="s">
        <v>931</v>
      </c>
      <c r="I145" s="31">
        <f t="shared" si="8"/>
        <v>200</v>
      </c>
      <c r="J145" s="31">
        <f>VLOOKUP(E145,附件2!$E$9:$I$410,5,0)/10000</f>
        <v>200</v>
      </c>
      <c r="K145" s="32">
        <f>VLOOKUP(E145,附件2!E:AF,28,0)/10000</f>
        <v>0</v>
      </c>
      <c r="L145" s="31">
        <f t="shared" si="9"/>
        <v>185.499379</v>
      </c>
      <c r="M145" s="33">
        <f>VLOOKUP(E145,附件2!$E:$BE,30,0)/10000</f>
        <v>185.499379</v>
      </c>
      <c r="N145" s="34">
        <f>VLOOKUP(E145,附件2!$E:$BE,53,0)/10000</f>
        <v>0</v>
      </c>
      <c r="O145" s="26" t="s">
        <v>642</v>
      </c>
      <c r="P145" s="26" t="s">
        <v>655</v>
      </c>
      <c r="Q145" s="26" t="s">
        <v>644</v>
      </c>
      <c r="R145" s="26" t="s">
        <v>644</v>
      </c>
      <c r="S145" s="26" t="s">
        <v>51</v>
      </c>
      <c r="T145" s="26" t="s">
        <v>656</v>
      </c>
      <c r="U145" s="35" t="s">
        <v>682</v>
      </c>
      <c r="V145" s="35" t="s">
        <v>683</v>
      </c>
      <c r="W145" s="26" t="s">
        <v>51</v>
      </c>
      <c r="X145" s="26">
        <v>2023.11</v>
      </c>
      <c r="Y145" s="26" t="s">
        <v>684</v>
      </c>
      <c r="Z145" s="26" t="s">
        <v>645</v>
      </c>
      <c r="AA145" s="26">
        <v>130000</v>
      </c>
      <c r="AB145" s="38">
        <v>0</v>
      </c>
      <c r="AC145" s="35" t="s">
        <v>646</v>
      </c>
      <c r="AD145" s="35"/>
      <c r="AE145" s="36"/>
      <c r="AF145" s="11">
        <f t="shared" si="10"/>
        <v>2022</v>
      </c>
      <c r="AG145" s="11" t="str">
        <f t="shared" si="11"/>
        <v>540423202217026</v>
      </c>
    </row>
    <row r="146" ht="19.9" hidden="1" customHeight="1" spans="1:33">
      <c r="A146" s="25" t="str">
        <f>540423&amp;D146&amp;VLOOKUP(P146,{"青稞","01";"小麦","02";"饲料","03";"牦牛","04";"乳","05";"羊","06";"猪","07";"鸡","08";"蜂","09";"鱼虾","10";"藏药","11";"茶","12";"葡萄","13";"苹果","14";"猕猴桃","15";"设施农业","16";"乡村旅游","17";"商贸流通","18";"其他","19"},2,FALSE)&amp;TEXT(COUNTIF($P$5:P146,P146),"000")</f>
        <v>540423202217027</v>
      </c>
      <c r="B146" s="26" t="s">
        <v>48</v>
      </c>
      <c r="C146" s="27" t="s">
        <v>49</v>
      </c>
      <c r="D146" s="27">
        <v>2022</v>
      </c>
      <c r="E146" s="29" t="s">
        <v>341</v>
      </c>
      <c r="F146" s="29" t="s">
        <v>1412</v>
      </c>
      <c r="G146" s="29" t="s">
        <v>806</v>
      </c>
      <c r="H146" s="73" t="s">
        <v>932</v>
      </c>
      <c r="I146" s="31">
        <f t="shared" si="8"/>
        <v>2220.18</v>
      </c>
      <c r="J146" s="31">
        <f>VLOOKUP(E146,附件2!$E$9:$I$410,5,0)/10000</f>
        <v>2220.18</v>
      </c>
      <c r="K146" s="32">
        <f>VLOOKUP(E146,附件2!E:AF,28,0)/10000</f>
        <v>0</v>
      </c>
      <c r="L146" s="31">
        <f t="shared" si="9"/>
        <v>1976.965716</v>
      </c>
      <c r="M146" s="33">
        <f>VLOOKUP(E146,附件2!$E:$BE,30,0)/10000</f>
        <v>1976.965716</v>
      </c>
      <c r="N146" s="34">
        <f>VLOOKUP(E146,附件2!$E:$BE,53,0)/10000</f>
        <v>0</v>
      </c>
      <c r="O146" s="26" t="s">
        <v>642</v>
      </c>
      <c r="P146" s="26" t="s">
        <v>655</v>
      </c>
      <c r="Q146" s="26" t="s">
        <v>644</v>
      </c>
      <c r="R146" s="26" t="s">
        <v>644</v>
      </c>
      <c r="S146" s="26" t="s">
        <v>51</v>
      </c>
      <c r="T146" s="26" t="s">
        <v>656</v>
      </c>
      <c r="U146" s="35" t="s">
        <v>682</v>
      </c>
      <c r="V146" s="37" t="s">
        <v>933</v>
      </c>
      <c r="W146" s="26" t="s">
        <v>51</v>
      </c>
      <c r="X146" s="40">
        <v>2023.12</v>
      </c>
      <c r="Y146" s="35" t="s">
        <v>719</v>
      </c>
      <c r="Z146" s="35" t="s">
        <v>934</v>
      </c>
      <c r="AA146" s="35" t="s">
        <v>810</v>
      </c>
      <c r="AB146" s="38">
        <v>0</v>
      </c>
      <c r="AC146" s="35" t="s">
        <v>646</v>
      </c>
      <c r="AD146" s="35"/>
      <c r="AE146" s="36"/>
      <c r="AF146" s="11">
        <f t="shared" si="10"/>
        <v>2022</v>
      </c>
      <c r="AG146" s="11" t="str">
        <f t="shared" si="11"/>
        <v>540423202217027</v>
      </c>
    </row>
    <row r="147" ht="19.9" hidden="1" customHeight="1" spans="1:33">
      <c r="A147" s="25" t="str">
        <f>540423&amp;D147&amp;VLOOKUP(P147,{"青稞","01";"小麦","02";"饲料","03";"牦牛","04";"乳","05";"羊","06";"猪","07";"鸡","08";"蜂","09";"鱼虾","10";"藏药","11";"茶","12";"葡萄","13";"苹果","14";"猕猴桃","15";"设施农业","16";"乡村旅游","17";"商贸流通","18";"其他","19"},2,FALSE)&amp;TEXT(COUNTIF($P$5:P147,P147),"000")</f>
        <v>540423202216023</v>
      </c>
      <c r="B147" s="26" t="s">
        <v>48</v>
      </c>
      <c r="C147" s="27" t="s">
        <v>49</v>
      </c>
      <c r="D147" s="27">
        <v>2022</v>
      </c>
      <c r="E147" s="29" t="s">
        <v>346</v>
      </c>
      <c r="F147" s="29" t="s">
        <v>1427</v>
      </c>
      <c r="G147" s="29" t="s">
        <v>1427</v>
      </c>
      <c r="H147" s="73" t="s">
        <v>935</v>
      </c>
      <c r="I147" s="31">
        <f t="shared" si="8"/>
        <v>308.34</v>
      </c>
      <c r="J147" s="31">
        <f>VLOOKUP(E147,附件2!$E$9:$I$410,5,0)/10000</f>
        <v>308.34</v>
      </c>
      <c r="K147" s="32">
        <f>VLOOKUP(E147,附件2!E:AF,28,0)/10000</f>
        <v>0</v>
      </c>
      <c r="L147" s="31">
        <f t="shared" si="9"/>
        <v>308.34</v>
      </c>
      <c r="M147" s="33">
        <f>VLOOKUP(E147,附件2!$E:$BE,30,0)/10000</f>
        <v>308.34</v>
      </c>
      <c r="N147" s="34">
        <f>VLOOKUP(E147,附件2!$E:$BE,53,0)/10000</f>
        <v>0</v>
      </c>
      <c r="O147" s="26" t="s">
        <v>774</v>
      </c>
      <c r="P147" s="26" t="s">
        <v>672</v>
      </c>
      <c r="Q147" s="26" t="s">
        <v>644</v>
      </c>
      <c r="R147" s="26" t="s">
        <v>645</v>
      </c>
      <c r="S147" s="26" t="s">
        <v>645</v>
      </c>
      <c r="T147" s="26" t="s">
        <v>645</v>
      </c>
      <c r="U147" s="26" t="s">
        <v>645</v>
      </c>
      <c r="V147" s="26" t="s">
        <v>645</v>
      </c>
      <c r="W147" s="26" t="s">
        <v>645</v>
      </c>
      <c r="X147" s="26" t="s">
        <v>645</v>
      </c>
      <c r="Y147" s="26" t="s">
        <v>645</v>
      </c>
      <c r="Z147" s="26" t="s">
        <v>645</v>
      </c>
      <c r="AA147" s="26" t="s">
        <v>645</v>
      </c>
      <c r="AB147" s="26" t="s">
        <v>645</v>
      </c>
      <c r="AC147" s="26" t="s">
        <v>645</v>
      </c>
      <c r="AD147" s="35"/>
      <c r="AE147" s="36"/>
      <c r="AF147" s="11">
        <f t="shared" si="10"/>
        <v>2022</v>
      </c>
      <c r="AG147" s="11" t="str">
        <f t="shared" si="11"/>
        <v>540423202216023</v>
      </c>
    </row>
    <row r="148" ht="19.9" hidden="1" customHeight="1" spans="1:33">
      <c r="A148" s="25" t="str">
        <f>540423&amp;D148&amp;VLOOKUP(P148,{"青稞","01";"小麦","02";"饲料","03";"牦牛","04";"乳","05";"羊","06";"猪","07";"鸡","08";"蜂","09";"鱼虾","10";"藏药","11";"茶","12";"葡萄","13";"苹果","14";"猕猴桃","15";"设施农业","16";"乡村旅游","17";"商贸流通","18";"其他","19"},2,FALSE)&amp;TEXT(COUNTIF($P$5:P148,P148),"000")</f>
        <v>540423202219025</v>
      </c>
      <c r="B148" s="26" t="s">
        <v>48</v>
      </c>
      <c r="C148" s="27" t="s">
        <v>49</v>
      </c>
      <c r="D148" s="27">
        <v>2022</v>
      </c>
      <c r="E148" s="29" t="s">
        <v>324</v>
      </c>
      <c r="F148" s="29" t="s">
        <v>1448</v>
      </c>
      <c r="G148" s="29" t="s">
        <v>1448</v>
      </c>
      <c r="H148" s="73" t="s">
        <v>1449</v>
      </c>
      <c r="I148" s="31">
        <f t="shared" si="8"/>
        <v>450</v>
      </c>
      <c r="J148" s="31">
        <f>VLOOKUP(E148,附件2!$E$9:$I$410,5,0)/10000</f>
        <v>450</v>
      </c>
      <c r="K148" s="32">
        <f>VLOOKUP(E148,附件2!E:AF,28,0)/10000</f>
        <v>0</v>
      </c>
      <c r="L148" s="31">
        <f t="shared" si="9"/>
        <v>320</v>
      </c>
      <c r="M148" s="33">
        <f>VLOOKUP(E148,附件2!$E:$BE,30,0)/10000</f>
        <v>320</v>
      </c>
      <c r="N148" s="34">
        <f>VLOOKUP(E148,附件2!$E:$BE,53,0)/10000</f>
        <v>0</v>
      </c>
      <c r="O148" s="26" t="s">
        <v>1320</v>
      </c>
      <c r="P148" s="26" t="s">
        <v>643</v>
      </c>
      <c r="Q148" s="26" t="s">
        <v>644</v>
      </c>
      <c r="R148" s="26" t="s">
        <v>645</v>
      </c>
      <c r="S148" s="26" t="s">
        <v>645</v>
      </c>
      <c r="T148" s="26" t="s">
        <v>645</v>
      </c>
      <c r="U148" s="26" t="s">
        <v>645</v>
      </c>
      <c r="V148" s="26" t="s">
        <v>645</v>
      </c>
      <c r="W148" s="26" t="s">
        <v>645</v>
      </c>
      <c r="X148" s="26" t="s">
        <v>645</v>
      </c>
      <c r="Y148" s="26" t="s">
        <v>645</v>
      </c>
      <c r="Z148" s="26" t="s">
        <v>645</v>
      </c>
      <c r="AA148" s="26" t="s">
        <v>645</v>
      </c>
      <c r="AB148" s="26" t="s">
        <v>645</v>
      </c>
      <c r="AC148" s="26" t="s">
        <v>645</v>
      </c>
      <c r="AD148" s="35"/>
      <c r="AE148" s="36"/>
      <c r="AF148" s="11">
        <f t="shared" si="10"/>
        <v>2022</v>
      </c>
      <c r="AG148" s="11" t="str">
        <f t="shared" si="11"/>
        <v>540423202219025</v>
      </c>
    </row>
    <row r="149" ht="19.9" hidden="1" customHeight="1" spans="1:33">
      <c r="A149" s="25" t="str">
        <f>540423&amp;D149&amp;VLOOKUP(P149,{"青稞","01";"小麦","02";"饲料","03";"牦牛","04";"乳","05";"羊","06";"猪","07";"鸡","08";"蜂","09";"鱼虾","10";"藏药","11";"茶","12";"葡萄","13";"苹果","14";"猕猴桃","15";"设施农业","16";"乡村旅游","17";"商贸流通","18";"其他","19"},2,FALSE)&amp;TEXT(COUNTIF($P$5:P149,P149),"000")</f>
        <v>540423202318013</v>
      </c>
      <c r="B149" s="26" t="s">
        <v>48</v>
      </c>
      <c r="C149" s="27" t="s">
        <v>49</v>
      </c>
      <c r="D149" s="27">
        <v>2023</v>
      </c>
      <c r="E149" s="29" t="s">
        <v>374</v>
      </c>
      <c r="F149" s="80" t="s">
        <v>1450</v>
      </c>
      <c r="G149" s="39" t="s">
        <v>914</v>
      </c>
      <c r="H149" s="73" t="s">
        <v>936</v>
      </c>
      <c r="I149" s="31">
        <f t="shared" si="8"/>
        <v>305</v>
      </c>
      <c r="J149" s="31">
        <f>VLOOKUP(E149,附件2!$E$9:$I$410,5,0)/10000</f>
        <v>305</v>
      </c>
      <c r="K149" s="32">
        <f>VLOOKUP(E149,附件2!E:AF,28,0)/10000</f>
        <v>0</v>
      </c>
      <c r="L149" s="31">
        <f t="shared" si="9"/>
        <v>230.047623</v>
      </c>
      <c r="M149" s="33">
        <f>VLOOKUP(E149,附件2!$E:$BE,30,0)/10000</f>
        <v>230.047623</v>
      </c>
      <c r="N149" s="34">
        <f>VLOOKUP(E149,附件2!$E:$BE,53,0)/10000</f>
        <v>0</v>
      </c>
      <c r="O149" s="26" t="s">
        <v>642</v>
      </c>
      <c r="P149" s="26" t="s">
        <v>740</v>
      </c>
      <c r="Q149" s="26" t="s">
        <v>644</v>
      </c>
      <c r="R149" s="26" t="s">
        <v>644</v>
      </c>
      <c r="S149" s="26" t="s">
        <v>51</v>
      </c>
      <c r="T149" s="26" t="s">
        <v>656</v>
      </c>
      <c r="U149" s="35" t="s">
        <v>682</v>
      </c>
      <c r="V149" s="37" t="s">
        <v>937</v>
      </c>
      <c r="W149" s="26" t="s">
        <v>51</v>
      </c>
      <c r="X149" s="40" t="s">
        <v>938</v>
      </c>
      <c r="Y149" s="35" t="s">
        <v>939</v>
      </c>
      <c r="Z149" s="35" t="s">
        <v>940</v>
      </c>
      <c r="AA149" s="35" t="s">
        <v>941</v>
      </c>
      <c r="AB149" s="38">
        <v>0</v>
      </c>
      <c r="AC149" s="35" t="s">
        <v>646</v>
      </c>
      <c r="AD149" s="35"/>
      <c r="AE149" s="36"/>
      <c r="AF149" s="11">
        <f t="shared" si="10"/>
        <v>2023</v>
      </c>
      <c r="AG149" s="11" t="str">
        <f t="shared" si="11"/>
        <v>540423202318013</v>
      </c>
    </row>
    <row r="150" ht="19.9" hidden="1" customHeight="1" spans="1:33">
      <c r="A150" s="25" t="str">
        <f>540423&amp;D150&amp;VLOOKUP(P150,{"青稞","01";"小麦","02";"饲料","03";"牦牛","04";"乳","05";"羊","06";"猪","07";"鸡","08";"蜂","09";"鱼虾","10";"藏药","11";"茶","12";"葡萄","13";"苹果","14";"猕猴桃","15";"设施农业","16";"乡村旅游","17";"商贸流通","18";"其他","19"},2,FALSE)&amp;TEXT(COUNTIF($P$5:P150,P150),"000")</f>
        <v>540423202318014</v>
      </c>
      <c r="B150" s="26" t="s">
        <v>48</v>
      </c>
      <c r="C150" s="27" t="s">
        <v>49</v>
      </c>
      <c r="D150" s="27">
        <v>2023</v>
      </c>
      <c r="E150" s="29" t="s">
        <v>373</v>
      </c>
      <c r="F150" s="39" t="s">
        <v>1451</v>
      </c>
      <c r="G150" s="39" t="s">
        <v>943</v>
      </c>
      <c r="H150" s="73" t="s">
        <v>944</v>
      </c>
      <c r="I150" s="31">
        <f t="shared" si="8"/>
        <v>570</v>
      </c>
      <c r="J150" s="31">
        <f>VLOOKUP(E150,附件2!$E$9:$I$410,5,0)/10000</f>
        <v>570</v>
      </c>
      <c r="K150" s="32">
        <f>VLOOKUP(E150,附件2!E:AF,28,0)/10000</f>
        <v>0</v>
      </c>
      <c r="L150" s="31">
        <f t="shared" si="9"/>
        <v>545.639331</v>
      </c>
      <c r="M150" s="33">
        <f>VLOOKUP(E150,附件2!$E:$BE,30,0)/10000</f>
        <v>545.639331</v>
      </c>
      <c r="N150" s="34">
        <f>VLOOKUP(E150,附件2!$E:$BE,53,0)/10000</f>
        <v>0</v>
      </c>
      <c r="O150" s="26" t="s">
        <v>642</v>
      </c>
      <c r="P150" s="26" t="s">
        <v>740</v>
      </c>
      <c r="Q150" s="26" t="s">
        <v>644</v>
      </c>
      <c r="R150" s="26" t="s">
        <v>644</v>
      </c>
      <c r="S150" s="26" t="s">
        <v>51</v>
      </c>
      <c r="T150" s="26" t="s">
        <v>656</v>
      </c>
      <c r="U150" s="35" t="s">
        <v>682</v>
      </c>
      <c r="V150" s="37" t="s">
        <v>945</v>
      </c>
      <c r="W150" s="26" t="s">
        <v>51</v>
      </c>
      <c r="X150" s="40" t="s">
        <v>946</v>
      </c>
      <c r="Y150" s="35" t="s">
        <v>947</v>
      </c>
      <c r="Z150" s="35" t="s">
        <v>948</v>
      </c>
      <c r="AA150" s="35" t="s">
        <v>949</v>
      </c>
      <c r="AB150" s="38">
        <v>0</v>
      </c>
      <c r="AC150" s="35" t="s">
        <v>646</v>
      </c>
      <c r="AD150" s="35"/>
      <c r="AE150" s="36"/>
      <c r="AF150" s="11">
        <f t="shared" si="10"/>
        <v>2023</v>
      </c>
      <c r="AG150" s="11" t="str">
        <f t="shared" si="11"/>
        <v>540423202318014</v>
      </c>
    </row>
    <row r="151" ht="19.9" hidden="1" customHeight="1" spans="1:33">
      <c r="A151" s="25" t="str">
        <f>540423&amp;D151&amp;VLOOKUP(P151,{"青稞","01";"小麦","02";"饲料","03";"牦牛","04";"乳","05";"羊","06";"猪","07";"鸡","08";"蜂","09";"鱼虾","10";"藏药","11";"茶","12";"葡萄","13";"苹果","14";"猕猴桃","15";"设施农业","16";"乡村旅游","17";"商贸流通","18";"其他","19"},2,FALSE)&amp;TEXT(COUNTIF($P$5:P151,P151),"000")</f>
        <v>540423202312037</v>
      </c>
      <c r="B151" s="26" t="s">
        <v>48</v>
      </c>
      <c r="C151" s="27" t="s">
        <v>49</v>
      </c>
      <c r="D151" s="27">
        <v>2023</v>
      </c>
      <c r="E151" s="29" t="s">
        <v>375</v>
      </c>
      <c r="F151" s="39" t="s">
        <v>1436</v>
      </c>
      <c r="G151" s="39" t="s">
        <v>950</v>
      </c>
      <c r="H151" s="73" t="s">
        <v>951</v>
      </c>
      <c r="I151" s="31">
        <f t="shared" si="8"/>
        <v>150</v>
      </c>
      <c r="J151" s="31">
        <f>VLOOKUP(E151,附件2!$E$9:$I$410,5,0)/10000</f>
        <v>150</v>
      </c>
      <c r="K151" s="32">
        <f>VLOOKUP(E151,附件2!E:AF,28,0)/10000</f>
        <v>0</v>
      </c>
      <c r="L151" s="31">
        <f t="shared" si="9"/>
        <v>150</v>
      </c>
      <c r="M151" s="33">
        <f>VLOOKUP(E151,附件2!$E:$BE,30,0)/10000</f>
        <v>150</v>
      </c>
      <c r="N151" s="34">
        <f>VLOOKUP(E151,附件2!$E:$BE,53,0)/10000</f>
        <v>0</v>
      </c>
      <c r="O151" s="26" t="s">
        <v>774</v>
      </c>
      <c r="P151" s="26" t="s">
        <v>772</v>
      </c>
      <c r="Q151" s="26" t="s">
        <v>644</v>
      </c>
      <c r="R151" s="26" t="s">
        <v>645</v>
      </c>
      <c r="S151" s="26" t="s">
        <v>645</v>
      </c>
      <c r="T151" s="26" t="s">
        <v>645</v>
      </c>
      <c r="U151" s="26" t="s">
        <v>645</v>
      </c>
      <c r="V151" s="26" t="s">
        <v>645</v>
      </c>
      <c r="W151" s="26" t="s">
        <v>645</v>
      </c>
      <c r="X151" s="26" t="s">
        <v>645</v>
      </c>
      <c r="Y151" s="26" t="s">
        <v>1452</v>
      </c>
      <c r="Z151" s="26" t="s">
        <v>645</v>
      </c>
      <c r="AA151" s="26" t="s">
        <v>645</v>
      </c>
      <c r="AB151" s="26" t="s">
        <v>645</v>
      </c>
      <c r="AC151" s="26" t="s">
        <v>645</v>
      </c>
      <c r="AD151" s="35"/>
      <c r="AE151" s="36"/>
      <c r="AF151" s="11">
        <f t="shared" si="10"/>
        <v>2023</v>
      </c>
      <c r="AG151" s="11" t="str">
        <f t="shared" si="11"/>
        <v>540423202312037</v>
      </c>
    </row>
    <row r="152" ht="19.9" hidden="1" customHeight="1" spans="1:33">
      <c r="A152" s="25" t="str">
        <f>540423&amp;D152&amp;VLOOKUP(P152,{"青稞","01";"小麦","02";"饲料","03";"牦牛","04";"乳","05";"羊","06";"猪","07";"鸡","08";"蜂","09";"鱼虾","10";"藏药","11";"茶","12";"葡萄","13";"苹果","14";"猕猴桃","15";"设施农业","16";"乡村旅游","17";"商贸流通","18";"其他","19"},2,FALSE)&amp;TEXT(COUNTIF($P$5:P152,P152),"000")</f>
        <v>540423202319026</v>
      </c>
      <c r="B152" s="26" t="s">
        <v>48</v>
      </c>
      <c r="C152" s="27" t="s">
        <v>49</v>
      </c>
      <c r="D152" s="27">
        <v>2023</v>
      </c>
      <c r="E152" s="29" t="s">
        <v>376</v>
      </c>
      <c r="F152" s="29" t="s">
        <v>1453</v>
      </c>
      <c r="G152" s="29" t="s">
        <v>1453</v>
      </c>
      <c r="H152" s="73" t="s">
        <v>1454</v>
      </c>
      <c r="I152" s="31">
        <f t="shared" si="8"/>
        <v>1100</v>
      </c>
      <c r="J152" s="31">
        <f>VLOOKUP(E152,附件2!$E$9:$I$410,5,0)/10000</f>
        <v>1100</v>
      </c>
      <c r="K152" s="32">
        <f>VLOOKUP(E152,附件2!E:AF,28,0)/10000</f>
        <v>0</v>
      </c>
      <c r="L152" s="31">
        <f t="shared" si="9"/>
        <v>1093.447115</v>
      </c>
      <c r="M152" s="33">
        <f>VLOOKUP(E152,附件2!$E:$BE,30,0)/10000</f>
        <v>1093.447115</v>
      </c>
      <c r="N152" s="34">
        <f>VLOOKUP(E152,附件2!$E:$BE,53,0)/10000</f>
        <v>0</v>
      </c>
      <c r="O152" s="26" t="s">
        <v>1320</v>
      </c>
      <c r="P152" s="26" t="s">
        <v>643</v>
      </c>
      <c r="Q152" s="26" t="s">
        <v>644</v>
      </c>
      <c r="R152" s="26" t="s">
        <v>645</v>
      </c>
      <c r="S152" s="26" t="s">
        <v>645</v>
      </c>
      <c r="T152" s="26" t="s">
        <v>645</v>
      </c>
      <c r="U152" s="26" t="s">
        <v>645</v>
      </c>
      <c r="V152" s="26" t="s">
        <v>645</v>
      </c>
      <c r="W152" s="26" t="s">
        <v>645</v>
      </c>
      <c r="X152" s="26" t="s">
        <v>645</v>
      </c>
      <c r="Y152" s="26" t="s">
        <v>645</v>
      </c>
      <c r="Z152" s="26" t="s">
        <v>645</v>
      </c>
      <c r="AA152" s="26" t="s">
        <v>645</v>
      </c>
      <c r="AB152" s="26" t="s">
        <v>645</v>
      </c>
      <c r="AC152" s="26" t="s">
        <v>645</v>
      </c>
      <c r="AD152" s="35"/>
      <c r="AE152" s="36"/>
      <c r="AF152" s="11">
        <f t="shared" si="10"/>
        <v>2023</v>
      </c>
      <c r="AG152" s="11" t="str">
        <f t="shared" si="11"/>
        <v>540423202319026</v>
      </c>
    </row>
    <row r="153" ht="19.9" hidden="1" customHeight="1" spans="1:33">
      <c r="A153" s="25" t="str">
        <f>540423&amp;D153&amp;VLOOKUP(P153,{"青稞","01";"小麦","02";"饲料","03";"牦牛","04";"乳","05";"羊","06";"猪","07";"鸡","08";"蜂","09";"鱼虾","10";"藏药","11";"茶","12";"葡萄","13";"苹果","14";"猕猴桃","15";"设施农业","16";"乡村旅游","17";"商贸流通","18";"其他","19"},2,FALSE)&amp;TEXT(COUNTIF($P$5:P153,P153),"000")</f>
        <v>540423202312038</v>
      </c>
      <c r="B153" s="26" t="s">
        <v>48</v>
      </c>
      <c r="C153" s="27" t="s">
        <v>49</v>
      </c>
      <c r="D153" s="27">
        <v>2023</v>
      </c>
      <c r="E153" s="29" t="s">
        <v>393</v>
      </c>
      <c r="F153" s="39" t="s">
        <v>646</v>
      </c>
      <c r="G153" s="39" t="s">
        <v>952</v>
      </c>
      <c r="H153" s="73" t="s">
        <v>953</v>
      </c>
      <c r="I153" s="31">
        <f t="shared" si="8"/>
        <v>3081.177604</v>
      </c>
      <c r="J153" s="31">
        <f>VLOOKUP(E153,附件2!$E$9:$I$410,5,0)/10000</f>
        <v>3001.74</v>
      </c>
      <c r="K153" s="32">
        <f>VLOOKUP(E153,附件2!E:AF,28,0)/10000</f>
        <v>79.4376039999999</v>
      </c>
      <c r="L153" s="31">
        <f t="shared" si="9"/>
        <v>3037.869008</v>
      </c>
      <c r="M153" s="33">
        <f>VLOOKUP(E153,附件2!$E:$BE,30,0)/10000</f>
        <v>3001.74</v>
      </c>
      <c r="N153" s="34">
        <f>VLOOKUP(E153,附件2!$E:$BE,53,0)/10000</f>
        <v>36.1290079999998</v>
      </c>
      <c r="O153" s="26" t="s">
        <v>642</v>
      </c>
      <c r="P153" s="26" t="s">
        <v>772</v>
      </c>
      <c r="Q153" s="26" t="s">
        <v>644</v>
      </c>
      <c r="R153" s="26" t="s">
        <v>644</v>
      </c>
      <c r="S153" s="26"/>
      <c r="T153" s="26"/>
      <c r="U153" s="35"/>
      <c r="V153" s="35"/>
      <c r="W153" s="26"/>
      <c r="X153" s="26"/>
      <c r="Y153" s="26"/>
      <c r="Z153" s="26"/>
      <c r="AA153" s="26"/>
      <c r="AB153" s="38">
        <v>0</v>
      </c>
      <c r="AC153" s="35" t="s">
        <v>646</v>
      </c>
      <c r="AD153" s="35"/>
      <c r="AE153" s="36"/>
      <c r="AF153" s="11">
        <f t="shared" si="10"/>
        <v>2023</v>
      </c>
      <c r="AG153" s="11" t="str">
        <f t="shared" si="11"/>
        <v>540423202312038</v>
      </c>
    </row>
    <row r="154" ht="19.9" hidden="1" customHeight="1" spans="1:33">
      <c r="A154" s="25" t="str">
        <f>540423&amp;D154&amp;VLOOKUP(P154,{"青稞","01";"小麦","02";"饲料","03";"牦牛","04";"乳","05";"羊","06";"猪","07";"鸡","08";"蜂","09";"鱼虾","10";"藏药","11";"茶","12";"葡萄","13";"苹果","14";"猕猴桃","15";"设施农业","16";"乡村旅游","17";"商贸流通","18";"其他","19"},2,FALSE)&amp;TEXT(COUNTIF($P$5:P154,P154),"000")</f>
        <v>540423202312039</v>
      </c>
      <c r="B154" s="26" t="s">
        <v>48</v>
      </c>
      <c r="C154" s="27" t="s">
        <v>49</v>
      </c>
      <c r="D154" s="27">
        <v>2023</v>
      </c>
      <c r="E154" s="68" t="s">
        <v>370</v>
      </c>
      <c r="F154" s="29" t="s">
        <v>1332</v>
      </c>
      <c r="G154" s="29" t="s">
        <v>1332</v>
      </c>
      <c r="H154" s="73" t="s">
        <v>954</v>
      </c>
      <c r="I154" s="31">
        <f t="shared" si="8"/>
        <v>1320</v>
      </c>
      <c r="J154" s="31">
        <f>VLOOKUP(E154,附件2!$E$9:$I$410,5,0)/10000</f>
        <v>1320</v>
      </c>
      <c r="K154" s="32">
        <f>VLOOKUP(E154,附件2!E:AF,28,0)/10000</f>
        <v>0</v>
      </c>
      <c r="L154" s="31">
        <f t="shared" si="9"/>
        <v>1281.60798</v>
      </c>
      <c r="M154" s="33">
        <f>VLOOKUP(E154,附件2!$E:$BE,30,0)/10000</f>
        <v>1281.60798</v>
      </c>
      <c r="N154" s="34">
        <f>VLOOKUP(E154,附件2!$E:$BE,53,0)/10000</f>
        <v>0</v>
      </c>
      <c r="O154" s="26" t="s">
        <v>774</v>
      </c>
      <c r="P154" s="26" t="s">
        <v>772</v>
      </c>
      <c r="Q154" s="26" t="s">
        <v>644</v>
      </c>
      <c r="R154" s="26" t="s">
        <v>645</v>
      </c>
      <c r="S154" s="26" t="s">
        <v>645</v>
      </c>
      <c r="T154" s="26" t="s">
        <v>645</v>
      </c>
      <c r="U154" s="26" t="s">
        <v>645</v>
      </c>
      <c r="V154" s="26" t="s">
        <v>645</v>
      </c>
      <c r="W154" s="26" t="s">
        <v>645</v>
      </c>
      <c r="X154" s="26" t="s">
        <v>645</v>
      </c>
      <c r="Y154" s="26" t="s">
        <v>645</v>
      </c>
      <c r="Z154" s="26" t="s">
        <v>645</v>
      </c>
      <c r="AA154" s="26" t="s">
        <v>645</v>
      </c>
      <c r="AB154" s="26" t="s">
        <v>645</v>
      </c>
      <c r="AC154" s="26" t="s">
        <v>645</v>
      </c>
      <c r="AD154" s="35"/>
      <c r="AE154" s="36"/>
      <c r="AF154" s="11">
        <f t="shared" si="10"/>
        <v>2023</v>
      </c>
      <c r="AG154" s="11" t="str">
        <f t="shared" si="11"/>
        <v>540423202312039</v>
      </c>
    </row>
    <row r="155" ht="19.9" hidden="1" customHeight="1" spans="1:33">
      <c r="A155" s="25" t="str">
        <f>540423&amp;D155&amp;VLOOKUP(P155,{"青稞","01";"小麦","02";"饲料","03";"牦牛","04";"乳","05";"羊","06";"猪","07";"鸡","08";"蜂","09";"鱼虾","10";"藏药","11";"茶","12";"葡萄","13";"苹果","14";"猕猴桃","15";"设施农业","16";"乡村旅游","17";"商贸流通","18";"其他","19"},2,FALSE)&amp;TEXT(COUNTIF($P$5:P155,P155),"000")</f>
        <v>540423202312040</v>
      </c>
      <c r="B155" s="26" t="s">
        <v>48</v>
      </c>
      <c r="C155" s="27" t="s">
        <v>49</v>
      </c>
      <c r="D155" s="27">
        <v>2023</v>
      </c>
      <c r="E155" s="29" t="s">
        <v>372</v>
      </c>
      <c r="F155" s="48" t="s">
        <v>1455</v>
      </c>
      <c r="G155" s="29" t="s">
        <v>905</v>
      </c>
      <c r="H155" s="73" t="s">
        <v>955</v>
      </c>
      <c r="I155" s="31">
        <f t="shared" si="8"/>
        <v>662.99</v>
      </c>
      <c r="J155" s="31">
        <f>VLOOKUP(E155,附件2!$E$9:$I$410,5,0)/10000</f>
        <v>662.99</v>
      </c>
      <c r="K155" s="32">
        <f>VLOOKUP(E155,附件2!E:AF,28,0)/10000</f>
        <v>0</v>
      </c>
      <c r="L155" s="31">
        <f t="shared" si="9"/>
        <v>640.4799</v>
      </c>
      <c r="M155" s="33">
        <f>VLOOKUP(E155,附件2!$E:$BE,30,0)/10000</f>
        <v>640.4799</v>
      </c>
      <c r="N155" s="34">
        <f>VLOOKUP(E155,附件2!$E:$BE,53,0)/10000</f>
        <v>0</v>
      </c>
      <c r="O155" s="26" t="s">
        <v>642</v>
      </c>
      <c r="P155" s="26" t="s">
        <v>772</v>
      </c>
      <c r="Q155" s="26" t="s">
        <v>644</v>
      </c>
      <c r="R155" s="26" t="s">
        <v>644</v>
      </c>
      <c r="S155" s="26" t="s">
        <v>51</v>
      </c>
      <c r="T155" s="26" t="s">
        <v>656</v>
      </c>
      <c r="U155" s="35" t="s">
        <v>682</v>
      </c>
      <c r="V155" s="35" t="s">
        <v>846</v>
      </c>
      <c r="W155" s="26" t="s">
        <v>51</v>
      </c>
      <c r="X155" s="26">
        <v>2024.02</v>
      </c>
      <c r="Y155" s="26" t="s">
        <v>684</v>
      </c>
      <c r="Z155" s="26" t="s">
        <v>956</v>
      </c>
      <c r="AA155" s="26"/>
      <c r="AB155" s="38">
        <v>0</v>
      </c>
      <c r="AC155" s="35" t="s">
        <v>646</v>
      </c>
      <c r="AD155" s="35"/>
      <c r="AE155" s="36"/>
      <c r="AF155" s="11">
        <f t="shared" si="10"/>
        <v>2023</v>
      </c>
      <c r="AG155" s="11" t="str">
        <f t="shared" si="11"/>
        <v>540423202312040</v>
      </c>
    </row>
    <row r="156" ht="19.9" hidden="1" customHeight="1" spans="1:33">
      <c r="A156" s="25" t="str">
        <f>540423&amp;D156&amp;VLOOKUP(P156,{"青稞","01";"小麦","02";"饲料","03";"牦牛","04";"乳","05";"羊","06";"猪","07";"鸡","08";"蜂","09";"鱼虾","10";"藏药","11";"茶","12";"葡萄","13";"苹果","14";"猕猴桃","15";"设施农业","16";"乡村旅游","17";"商贸流通","18";"其他","19"},2,FALSE)&amp;TEXT(COUNTIF($P$5:P156,P156),"000")</f>
        <v>540423202317028</v>
      </c>
      <c r="B156" s="26" t="s">
        <v>48</v>
      </c>
      <c r="C156" s="27" t="s">
        <v>49</v>
      </c>
      <c r="D156" s="27">
        <v>2023</v>
      </c>
      <c r="E156" s="29" t="s">
        <v>377</v>
      </c>
      <c r="F156" s="29" t="s">
        <v>1364</v>
      </c>
      <c r="G156" s="29" t="s">
        <v>1364</v>
      </c>
      <c r="H156" s="73" t="s">
        <v>957</v>
      </c>
      <c r="I156" s="31">
        <f t="shared" si="8"/>
        <v>68.08</v>
      </c>
      <c r="J156" s="31">
        <f>VLOOKUP(E156,附件2!$E$9:$I$410,5,0)/10000</f>
        <v>68.08</v>
      </c>
      <c r="K156" s="32">
        <f>VLOOKUP(E156,附件2!E:AF,28,0)/10000</f>
        <v>0</v>
      </c>
      <c r="L156" s="31">
        <f t="shared" si="9"/>
        <v>68.08</v>
      </c>
      <c r="M156" s="33">
        <f>VLOOKUP(E156,附件2!$E:$BE,30,0)/10000</f>
        <v>68.08</v>
      </c>
      <c r="N156" s="34">
        <f>VLOOKUP(E156,附件2!$E:$BE,53,0)/10000</f>
        <v>0</v>
      </c>
      <c r="O156" s="26" t="s">
        <v>774</v>
      </c>
      <c r="P156" s="26" t="s">
        <v>655</v>
      </c>
      <c r="Q156" s="26" t="s">
        <v>644</v>
      </c>
      <c r="R156" s="26" t="s">
        <v>645</v>
      </c>
      <c r="S156" s="26" t="s">
        <v>645</v>
      </c>
      <c r="T156" s="26" t="s">
        <v>645</v>
      </c>
      <c r="U156" s="26" t="s">
        <v>645</v>
      </c>
      <c r="V156" s="26" t="s">
        <v>645</v>
      </c>
      <c r="W156" s="26" t="s">
        <v>645</v>
      </c>
      <c r="X156" s="26" t="s">
        <v>645</v>
      </c>
      <c r="Y156" s="26" t="s">
        <v>645</v>
      </c>
      <c r="Z156" s="26" t="s">
        <v>645</v>
      </c>
      <c r="AA156" s="26" t="s">
        <v>645</v>
      </c>
      <c r="AB156" s="26" t="s">
        <v>645</v>
      </c>
      <c r="AC156" s="26" t="s">
        <v>645</v>
      </c>
      <c r="AD156" s="35"/>
      <c r="AE156" s="36"/>
      <c r="AF156" s="11">
        <f t="shared" si="10"/>
        <v>2023</v>
      </c>
      <c r="AG156" s="11" t="str">
        <f t="shared" si="11"/>
        <v>540423202317028</v>
      </c>
    </row>
    <row r="157" ht="19.9" hidden="1" customHeight="1" spans="1:33">
      <c r="A157" s="25" t="str">
        <f>540423&amp;D157&amp;VLOOKUP(P157,{"青稞","01";"小麦","02";"饲料","03";"牦牛","04";"乳","05";"羊","06";"猪","07";"鸡","08";"蜂","09";"鱼虾","10";"藏药","11";"茶","12";"葡萄","13";"苹果","14";"猕猴桃","15";"设施农业","16";"乡村旅游","17";"商贸流通","18";"其他","19"},2,FALSE)&amp;TEXT(COUNTIF($P$5:P157,P157),"000")</f>
        <v>540423202317029</v>
      </c>
      <c r="B157" s="26" t="s">
        <v>48</v>
      </c>
      <c r="C157" s="27" t="s">
        <v>49</v>
      </c>
      <c r="D157" s="27">
        <v>2023</v>
      </c>
      <c r="E157" s="29" t="s">
        <v>369</v>
      </c>
      <c r="F157" s="29" t="s">
        <v>1456</v>
      </c>
      <c r="G157" s="29" t="s">
        <v>958</v>
      </c>
      <c r="H157" s="78" t="s">
        <v>959</v>
      </c>
      <c r="I157" s="31">
        <f t="shared" si="8"/>
        <v>1400</v>
      </c>
      <c r="J157" s="31">
        <f>VLOOKUP(E157,附件2!$E$9:$I$410,5,0)/10000</f>
        <v>1400</v>
      </c>
      <c r="K157" s="32">
        <f>VLOOKUP(E157,附件2!E:AF,28,0)/10000</f>
        <v>0</v>
      </c>
      <c r="L157" s="31">
        <f t="shared" si="9"/>
        <v>1301.156868</v>
      </c>
      <c r="M157" s="33">
        <f>VLOOKUP(E157,附件2!$E:$BE,30,0)/10000</f>
        <v>1301.156868</v>
      </c>
      <c r="N157" s="34">
        <f>VLOOKUP(E157,附件2!$E:$BE,53,0)/10000</f>
        <v>0</v>
      </c>
      <c r="O157" s="26" t="s">
        <v>642</v>
      </c>
      <c r="P157" s="26" t="s">
        <v>655</v>
      </c>
      <c r="Q157" s="26" t="s">
        <v>644</v>
      </c>
      <c r="R157" s="26" t="s">
        <v>644</v>
      </c>
      <c r="S157" s="26" t="s">
        <v>51</v>
      </c>
      <c r="T157" s="26" t="s">
        <v>656</v>
      </c>
      <c r="U157" s="35" t="s">
        <v>682</v>
      </c>
      <c r="V157" s="37" t="s">
        <v>718</v>
      </c>
      <c r="W157" s="26" t="s">
        <v>51</v>
      </c>
      <c r="X157" s="40" t="s">
        <v>960</v>
      </c>
      <c r="Y157" s="35" t="s">
        <v>961</v>
      </c>
      <c r="Z157" s="35" t="s">
        <v>962</v>
      </c>
      <c r="AA157" s="35" t="s">
        <v>963</v>
      </c>
      <c r="AB157" s="38">
        <v>0</v>
      </c>
      <c r="AC157" s="35" t="s">
        <v>646</v>
      </c>
      <c r="AD157" s="35"/>
      <c r="AE157" s="36"/>
      <c r="AF157" s="11">
        <f t="shared" si="10"/>
        <v>2023</v>
      </c>
      <c r="AG157" s="11" t="str">
        <f t="shared" si="11"/>
        <v>540423202317029</v>
      </c>
    </row>
    <row r="158" ht="19.9" hidden="1" customHeight="1" spans="1:33">
      <c r="A158" s="25" t="str">
        <f>540423&amp;D158&amp;VLOOKUP(P158,{"青稞","01";"小麦","02";"饲料","03";"牦牛","04";"乳","05";"羊","06";"猪","07";"鸡","08";"蜂","09";"鱼虾","10";"藏药","11";"茶","12";"葡萄","13";"苹果","14";"猕猴桃","15";"设施农业","16";"乡村旅游","17";"商贸流通","18";"其他","19"},2,FALSE)&amp;TEXT(COUNTIF($P$5:P158,P158),"000")</f>
        <v>540423202317030</v>
      </c>
      <c r="B158" s="26" t="s">
        <v>48</v>
      </c>
      <c r="C158" s="27" t="s">
        <v>49</v>
      </c>
      <c r="D158" s="27">
        <v>2023</v>
      </c>
      <c r="E158" s="29" t="s">
        <v>371</v>
      </c>
      <c r="F158" s="29" t="s">
        <v>1348</v>
      </c>
      <c r="G158" s="29" t="s">
        <v>715</v>
      </c>
      <c r="H158" s="78" t="s">
        <v>964</v>
      </c>
      <c r="I158" s="31">
        <f t="shared" si="8"/>
        <v>950</v>
      </c>
      <c r="J158" s="31">
        <f>VLOOKUP(E158,附件2!$E$9:$I$410,5,0)/10000</f>
        <v>950</v>
      </c>
      <c r="K158" s="32">
        <f>VLOOKUP(E158,附件2!E:AF,28,0)/10000</f>
        <v>0</v>
      </c>
      <c r="L158" s="31">
        <f t="shared" si="9"/>
        <v>909.64008</v>
      </c>
      <c r="M158" s="33">
        <f>VLOOKUP(E158,附件2!$E:$BE,30,0)/10000</f>
        <v>909.64008</v>
      </c>
      <c r="N158" s="34">
        <f>VLOOKUP(E158,附件2!$E:$BE,53,0)/10000</f>
        <v>0</v>
      </c>
      <c r="O158" s="26" t="s">
        <v>642</v>
      </c>
      <c r="P158" s="26" t="s">
        <v>655</v>
      </c>
      <c r="Q158" s="26" t="s">
        <v>644</v>
      </c>
      <c r="R158" s="26" t="s">
        <v>644</v>
      </c>
      <c r="S158" s="26" t="s">
        <v>51</v>
      </c>
      <c r="T158" s="26" t="s">
        <v>656</v>
      </c>
      <c r="U158" s="35" t="s">
        <v>826</v>
      </c>
      <c r="V158" s="37" t="s">
        <v>965</v>
      </c>
      <c r="W158" s="26" t="s">
        <v>51</v>
      </c>
      <c r="X158" s="40">
        <v>2025.04</v>
      </c>
      <c r="Y158" s="35" t="s">
        <v>719</v>
      </c>
      <c r="Z158" s="35" t="s">
        <v>966</v>
      </c>
      <c r="AA158" s="35" t="s">
        <v>967</v>
      </c>
      <c r="AB158" s="38">
        <v>0</v>
      </c>
      <c r="AC158" s="35" t="s">
        <v>646</v>
      </c>
      <c r="AD158" s="35"/>
      <c r="AE158" s="36"/>
      <c r="AF158" s="11">
        <f t="shared" si="10"/>
        <v>2023</v>
      </c>
      <c r="AG158" s="11" t="str">
        <f t="shared" si="11"/>
        <v>540423202317030</v>
      </c>
    </row>
    <row r="159" ht="19.9" hidden="1" customHeight="1" spans="1:33">
      <c r="A159" s="25" t="str">
        <f>540423&amp;D159&amp;VLOOKUP(P159,{"青稞","01";"小麦","02";"饲料","03";"牦牛","04";"乳","05";"羊","06";"猪","07";"鸡","08";"蜂","09";"鱼虾","10";"藏药","11";"茶","12";"葡萄","13";"苹果","14";"猕猴桃","15";"设施农业","16";"乡村旅游","17";"商贸流通","18";"其他","19"},2,FALSE)&amp;TEXT(COUNTIF($P$5:P159,P159),"000")</f>
        <v>540423202316024</v>
      </c>
      <c r="B159" s="26" t="s">
        <v>48</v>
      </c>
      <c r="C159" s="27" t="s">
        <v>49</v>
      </c>
      <c r="D159" s="27">
        <v>2023</v>
      </c>
      <c r="E159" s="29" t="s">
        <v>379</v>
      </c>
      <c r="F159" s="39" t="s">
        <v>1457</v>
      </c>
      <c r="G159" s="39" t="s">
        <v>968</v>
      </c>
      <c r="H159" s="78" t="s">
        <v>969</v>
      </c>
      <c r="I159" s="31">
        <f t="shared" si="8"/>
        <v>630</v>
      </c>
      <c r="J159" s="31">
        <f>VLOOKUP(E159,附件2!$E$9:$I$410,5,0)/10000</f>
        <v>630</v>
      </c>
      <c r="K159" s="32">
        <f>VLOOKUP(E159,附件2!E:AF,28,0)/10000</f>
        <v>0</v>
      </c>
      <c r="L159" s="31">
        <f t="shared" si="9"/>
        <v>596.1317</v>
      </c>
      <c r="M159" s="33">
        <f>VLOOKUP(E159,附件2!$E:$BE,30,0)/10000</f>
        <v>596.1317</v>
      </c>
      <c r="N159" s="34">
        <f>VLOOKUP(E159,附件2!$E:$BE,53,0)/10000</f>
        <v>0</v>
      </c>
      <c r="O159" s="26" t="s">
        <v>642</v>
      </c>
      <c r="P159" s="26" t="s">
        <v>672</v>
      </c>
      <c r="Q159" s="26" t="s">
        <v>644</v>
      </c>
      <c r="R159" s="26" t="s">
        <v>645</v>
      </c>
      <c r="S159" s="26" t="s">
        <v>52</v>
      </c>
      <c r="T159" s="26" t="s">
        <v>645</v>
      </c>
      <c r="U159" s="26" t="s">
        <v>645</v>
      </c>
      <c r="V159" s="26" t="s">
        <v>645</v>
      </c>
      <c r="W159" s="26" t="s">
        <v>645</v>
      </c>
      <c r="X159" s="26" t="s">
        <v>645</v>
      </c>
      <c r="Y159" s="26" t="s">
        <v>645</v>
      </c>
      <c r="Z159" s="26" t="s">
        <v>645</v>
      </c>
      <c r="AA159" s="26" t="s">
        <v>645</v>
      </c>
      <c r="AB159" s="38">
        <v>0</v>
      </c>
      <c r="AC159" s="35" t="s">
        <v>646</v>
      </c>
      <c r="AD159" s="35" t="s">
        <v>1458</v>
      </c>
      <c r="AE159" s="36"/>
      <c r="AF159" s="11">
        <f t="shared" si="10"/>
        <v>2023</v>
      </c>
      <c r="AG159" s="11" t="str">
        <f t="shared" si="11"/>
        <v>540423202316024</v>
      </c>
    </row>
    <row r="160" ht="19.9" hidden="1" customHeight="1" spans="1:33">
      <c r="A160" s="25" t="str">
        <f>540423&amp;D160&amp;VLOOKUP(P160,{"青稞","01";"小麦","02";"饲料","03";"牦牛","04";"乳","05";"羊","06";"猪","07";"鸡","08";"蜂","09";"鱼虾","10";"藏药","11";"茶","12";"葡萄","13";"苹果","14";"猕猴桃","15";"设施农业","16";"乡村旅游","17";"商贸流通","18";"其他","19"},2,FALSE)&amp;TEXT(COUNTIF($P$5:P160,P160),"000")</f>
        <v>540423202307016</v>
      </c>
      <c r="B160" s="26" t="s">
        <v>48</v>
      </c>
      <c r="C160" s="27" t="s">
        <v>49</v>
      </c>
      <c r="D160" s="27">
        <v>2023</v>
      </c>
      <c r="E160" s="81" t="s">
        <v>380</v>
      </c>
      <c r="F160" s="39" t="s">
        <v>972</v>
      </c>
      <c r="G160" s="39" t="s">
        <v>972</v>
      </c>
      <c r="H160" s="82" t="s">
        <v>1459</v>
      </c>
      <c r="I160" s="31">
        <f t="shared" si="8"/>
        <v>1154</v>
      </c>
      <c r="J160" s="31">
        <f>VLOOKUP(E160,附件2!$E$9:$I$410,5,0)/10000</f>
        <v>1154</v>
      </c>
      <c r="K160" s="32">
        <f>VLOOKUP(E160,附件2!E:AF,28,0)/10000</f>
        <v>0</v>
      </c>
      <c r="L160" s="31">
        <f t="shared" si="9"/>
        <v>1154</v>
      </c>
      <c r="M160" s="33">
        <f>VLOOKUP(E160,附件2!$E:$BE,30,0)/10000</f>
        <v>1154</v>
      </c>
      <c r="N160" s="34">
        <f>VLOOKUP(E160,附件2!$E:$BE,53,0)/10000</f>
        <v>0</v>
      </c>
      <c r="O160" s="26" t="s">
        <v>1320</v>
      </c>
      <c r="P160" s="26" t="s">
        <v>726</v>
      </c>
      <c r="Q160" s="26" t="s">
        <v>644</v>
      </c>
      <c r="R160" s="26" t="s">
        <v>645</v>
      </c>
      <c r="S160" s="26" t="s">
        <v>645</v>
      </c>
      <c r="T160" s="26" t="s">
        <v>645</v>
      </c>
      <c r="U160" s="26" t="s">
        <v>645</v>
      </c>
      <c r="V160" s="26" t="s">
        <v>645</v>
      </c>
      <c r="W160" s="26" t="s">
        <v>645</v>
      </c>
      <c r="X160" s="26" t="s">
        <v>645</v>
      </c>
      <c r="Y160" s="26" t="s">
        <v>645</v>
      </c>
      <c r="Z160" s="26" t="s">
        <v>645</v>
      </c>
      <c r="AA160" s="26" t="s">
        <v>645</v>
      </c>
      <c r="AB160" s="26" t="s">
        <v>645</v>
      </c>
      <c r="AC160" s="26" t="s">
        <v>645</v>
      </c>
      <c r="AD160" s="35"/>
      <c r="AE160" s="36"/>
      <c r="AF160" s="11">
        <f t="shared" si="10"/>
        <v>2023</v>
      </c>
      <c r="AG160" s="11" t="str">
        <f t="shared" si="11"/>
        <v>540423202307016</v>
      </c>
    </row>
    <row r="161" ht="99.75" hidden="1" spans="1:33">
      <c r="A161" s="25" t="str">
        <f>540423&amp;D161&amp;VLOOKUP(P161,{"青稞","01";"小麦","02";"饲料","03";"牦牛","04";"乳","05";"羊","06";"猪","07";"鸡","08";"蜂","09";"鱼虾","10";"藏药","11";"茶","12";"葡萄","13";"苹果","14";"猕猴桃","15";"设施农业","16";"乡村旅游","17";"商贸流通","18";"其他","19"},2,FALSE)&amp;TEXT(COUNTIF($P$5:P161,P161),"000")</f>
        <v>540423202316025</v>
      </c>
      <c r="B161" s="26" t="s">
        <v>48</v>
      </c>
      <c r="C161" s="27" t="s">
        <v>49</v>
      </c>
      <c r="D161" s="27">
        <v>2023</v>
      </c>
      <c r="E161" s="81" t="s">
        <v>368</v>
      </c>
      <c r="F161" s="80" t="s">
        <v>972</v>
      </c>
      <c r="G161" s="39" t="s">
        <v>972</v>
      </c>
      <c r="H161" s="82" t="s">
        <v>973</v>
      </c>
      <c r="I161" s="31">
        <f t="shared" si="8"/>
        <v>1600</v>
      </c>
      <c r="J161" s="31">
        <f>VLOOKUP(E161,附件2!$E$9:$I$410,5,0)/10000</f>
        <v>1600</v>
      </c>
      <c r="K161" s="32">
        <f>VLOOKUP(E161,附件2!E:AF,28,0)/10000</f>
        <v>0</v>
      </c>
      <c r="L161" s="31">
        <f t="shared" si="9"/>
        <v>1421.055909</v>
      </c>
      <c r="M161" s="33">
        <f>VLOOKUP(E161,附件2!$E:$BE,30,0)/10000</f>
        <v>1421.055909</v>
      </c>
      <c r="N161" s="34">
        <f>VLOOKUP(E161,附件2!$E:$BE,53,0)/10000</f>
        <v>0</v>
      </c>
      <c r="O161" s="26" t="s">
        <v>642</v>
      </c>
      <c r="P161" s="26" t="s">
        <v>672</v>
      </c>
      <c r="Q161" s="26" t="s">
        <v>644</v>
      </c>
      <c r="R161" s="26" t="s">
        <v>644</v>
      </c>
      <c r="S161" s="26" t="s">
        <v>51</v>
      </c>
      <c r="T161" s="26" t="s">
        <v>656</v>
      </c>
      <c r="U161" s="35" t="s">
        <v>682</v>
      </c>
      <c r="V161" s="37" t="s">
        <v>974</v>
      </c>
      <c r="W161" s="26" t="s">
        <v>51</v>
      </c>
      <c r="X161" s="40" t="s">
        <v>975</v>
      </c>
      <c r="Y161" s="35" t="s">
        <v>976</v>
      </c>
      <c r="Z161" s="35" t="s">
        <v>977</v>
      </c>
      <c r="AA161" s="35" t="s">
        <v>978</v>
      </c>
      <c r="AB161" s="38">
        <v>0</v>
      </c>
      <c r="AC161" s="35" t="s">
        <v>646</v>
      </c>
      <c r="AD161" s="35"/>
      <c r="AE161" s="36"/>
      <c r="AF161" s="11">
        <f t="shared" si="10"/>
        <v>2023</v>
      </c>
      <c r="AG161" s="11" t="str">
        <f t="shared" si="11"/>
        <v>540423202316025</v>
      </c>
    </row>
    <row r="162" ht="19.9" hidden="1" customHeight="1" spans="1:33">
      <c r="A162" s="25" t="str">
        <f>540423&amp;D162&amp;VLOOKUP(P162,{"青稞","01";"小麦","02";"饲料","03";"牦牛","04";"乳","05";"羊","06";"猪","07";"鸡","08";"蜂","09";"鱼虾","10";"藏药","11";"茶","12";"葡萄","13";"苹果","14";"猕猴桃","15";"设施农业","16";"乡村旅游","17";"商贸流通","18";"其他","19"},2,FALSE)&amp;TEXT(COUNTIF($P$5:P162,P162),"000")</f>
        <v>540423201316026</v>
      </c>
      <c r="B162" s="26" t="s">
        <v>48</v>
      </c>
      <c r="C162" s="27" t="s">
        <v>49</v>
      </c>
      <c r="D162" s="27">
        <v>2013</v>
      </c>
      <c r="E162" s="81" t="s">
        <v>75</v>
      </c>
      <c r="F162" s="83" t="s">
        <v>1460</v>
      </c>
      <c r="G162" s="39" t="s">
        <v>996</v>
      </c>
      <c r="H162" s="82" t="s">
        <v>1461</v>
      </c>
      <c r="I162" s="31">
        <f t="shared" si="8"/>
        <v>480</v>
      </c>
      <c r="J162" s="31">
        <f>VLOOKUP(E162,附件2!$E$9:$I$410,5,0)/10000</f>
        <v>300</v>
      </c>
      <c r="K162" s="32">
        <f>VLOOKUP(E162,附件2!E:AF,28,0)/10000</f>
        <v>180</v>
      </c>
      <c r="L162" s="31">
        <f t="shared" si="9"/>
        <v>480</v>
      </c>
      <c r="M162" s="33">
        <f>VLOOKUP(E162,附件2!$E:$BE,30,0)/10000</f>
        <v>300</v>
      </c>
      <c r="N162" s="34">
        <f>VLOOKUP(E162,附件2!$E:$BE,53,0)/10000</f>
        <v>180</v>
      </c>
      <c r="O162" s="26" t="s">
        <v>1320</v>
      </c>
      <c r="P162" s="26" t="s">
        <v>672</v>
      </c>
      <c r="Q162" s="26" t="s">
        <v>644</v>
      </c>
      <c r="R162" s="26" t="s">
        <v>645</v>
      </c>
      <c r="S162" s="26" t="s">
        <v>645</v>
      </c>
      <c r="T162" s="26" t="s">
        <v>645</v>
      </c>
      <c r="U162" s="26" t="s">
        <v>645</v>
      </c>
      <c r="V162" s="26" t="s">
        <v>645</v>
      </c>
      <c r="W162" s="26" t="s">
        <v>645</v>
      </c>
      <c r="X162" s="26" t="s">
        <v>645</v>
      </c>
      <c r="Y162" s="26" t="s">
        <v>645</v>
      </c>
      <c r="Z162" s="26" t="s">
        <v>645</v>
      </c>
      <c r="AA162" s="26" t="s">
        <v>645</v>
      </c>
      <c r="AB162" s="26" t="s">
        <v>645</v>
      </c>
      <c r="AC162" s="26" t="s">
        <v>645</v>
      </c>
      <c r="AD162" s="35"/>
      <c r="AE162" s="36"/>
      <c r="AF162" s="11">
        <f t="shared" si="10"/>
        <v>2013</v>
      </c>
      <c r="AG162" s="11" t="str">
        <f t="shared" si="11"/>
        <v>540423201316026</v>
      </c>
    </row>
    <row r="163" ht="19.9" hidden="1" customHeight="1" spans="1:33">
      <c r="A163" s="25" t="str">
        <f>540423&amp;D163&amp;VLOOKUP(P163,{"青稞","01";"小麦","02";"饲料","03";"牦牛","04";"乳","05";"羊","06";"猪","07";"鸡","08";"蜂","09";"鱼虾","10";"藏药","11";"茶","12";"葡萄","13";"苹果","14";"猕猴桃","15";"设施农业","16";"乡村旅游","17";"商贸流通","18";"其他","19"},2,FALSE)&amp;TEXT(COUNTIF($P$5:P163,P163),"000")</f>
        <v>540423201412041</v>
      </c>
      <c r="B163" s="26" t="s">
        <v>48</v>
      </c>
      <c r="C163" s="27" t="s">
        <v>49</v>
      </c>
      <c r="D163" s="27">
        <v>2014</v>
      </c>
      <c r="E163" s="81" t="s">
        <v>106</v>
      </c>
      <c r="F163" s="83" t="s">
        <v>1390</v>
      </c>
      <c r="G163" s="39" t="s">
        <v>996</v>
      </c>
      <c r="H163" s="82" t="s">
        <v>1462</v>
      </c>
      <c r="I163" s="31">
        <f t="shared" si="8"/>
        <v>200</v>
      </c>
      <c r="J163" s="31">
        <f>VLOOKUP(E163,附件2!$E$9:$I$410,5,0)/10000</f>
        <v>200</v>
      </c>
      <c r="K163" s="32">
        <f>VLOOKUP(E163,附件2!E:AF,28,0)/10000</f>
        <v>0</v>
      </c>
      <c r="L163" s="31">
        <f t="shared" si="9"/>
        <v>200</v>
      </c>
      <c r="M163" s="33">
        <f>VLOOKUP(E163,附件2!$E:$BE,30,0)/10000</f>
        <v>200</v>
      </c>
      <c r="N163" s="34">
        <f>VLOOKUP(E163,附件2!$E:$BE,53,0)/10000</f>
        <v>0</v>
      </c>
      <c r="O163" s="26" t="s">
        <v>1320</v>
      </c>
      <c r="P163" s="26" t="s">
        <v>772</v>
      </c>
      <c r="Q163" s="26" t="s">
        <v>644</v>
      </c>
      <c r="R163" s="26" t="s">
        <v>645</v>
      </c>
      <c r="S163" s="26" t="s">
        <v>645</v>
      </c>
      <c r="T163" s="26" t="s">
        <v>645</v>
      </c>
      <c r="U163" s="26" t="s">
        <v>645</v>
      </c>
      <c r="V163" s="26" t="s">
        <v>645</v>
      </c>
      <c r="W163" s="26" t="s">
        <v>645</v>
      </c>
      <c r="X163" s="26" t="s">
        <v>645</v>
      </c>
      <c r="Y163" s="26" t="s">
        <v>645</v>
      </c>
      <c r="Z163" s="26" t="s">
        <v>645</v>
      </c>
      <c r="AA163" s="26" t="s">
        <v>645</v>
      </c>
      <c r="AB163" s="26" t="s">
        <v>645</v>
      </c>
      <c r="AC163" s="26" t="s">
        <v>645</v>
      </c>
      <c r="AD163" s="35"/>
      <c r="AE163" s="36"/>
      <c r="AF163" s="11">
        <f t="shared" si="10"/>
        <v>2014</v>
      </c>
      <c r="AG163" s="11" t="str">
        <f t="shared" si="11"/>
        <v>540423201412041</v>
      </c>
    </row>
    <row r="164" ht="19.9" hidden="1" customHeight="1" spans="1:33">
      <c r="A164" s="25" t="str">
        <f>540423&amp;D164&amp;VLOOKUP(P164,{"青稞","01";"小麦","02";"饲料","03";"牦牛","04";"乳","05";"羊","06";"猪","07";"鸡","08";"蜂","09";"鱼虾","10";"藏药","11";"茶","12";"葡萄","13";"苹果","14";"猕猴桃","15";"设施农业","16";"乡村旅游","17";"商贸流通","18";"其他","19"},2,FALSE)&amp;TEXT(COUNTIF($P$5:P164,P164),"000")</f>
        <v>540423201512042</v>
      </c>
      <c r="B164" s="26" t="s">
        <v>48</v>
      </c>
      <c r="C164" s="27" t="s">
        <v>49</v>
      </c>
      <c r="D164" s="27">
        <v>2015</v>
      </c>
      <c r="E164" s="84" t="s">
        <v>122</v>
      </c>
      <c r="F164" s="83" t="s">
        <v>1390</v>
      </c>
      <c r="G164" s="39" t="s">
        <v>996</v>
      </c>
      <c r="H164" s="82" t="s">
        <v>1463</v>
      </c>
      <c r="I164" s="31">
        <f t="shared" si="8"/>
        <v>150</v>
      </c>
      <c r="J164" s="31">
        <f>VLOOKUP(E164,附件2!$E$9:$I$410,5,0)/10000</f>
        <v>150</v>
      </c>
      <c r="K164" s="32">
        <f>VLOOKUP(E164,附件2!E:AF,28,0)/10000</f>
        <v>0</v>
      </c>
      <c r="L164" s="31">
        <f t="shared" si="9"/>
        <v>150</v>
      </c>
      <c r="M164" s="33">
        <f>VLOOKUP(E164,附件2!$E:$BE,30,0)/10000</f>
        <v>150</v>
      </c>
      <c r="N164" s="34">
        <f>VLOOKUP(E164,附件2!$E:$BE,53,0)/10000</f>
        <v>0</v>
      </c>
      <c r="O164" s="26" t="s">
        <v>1320</v>
      </c>
      <c r="P164" s="26" t="s">
        <v>772</v>
      </c>
      <c r="Q164" s="26" t="s">
        <v>644</v>
      </c>
      <c r="R164" s="26" t="s">
        <v>645</v>
      </c>
      <c r="S164" s="26" t="s">
        <v>645</v>
      </c>
      <c r="T164" s="26" t="s">
        <v>645</v>
      </c>
      <c r="U164" s="26" t="s">
        <v>645</v>
      </c>
      <c r="V164" s="26" t="s">
        <v>645</v>
      </c>
      <c r="W164" s="26" t="s">
        <v>645</v>
      </c>
      <c r="X164" s="26" t="s">
        <v>645</v>
      </c>
      <c r="Y164" s="26" t="s">
        <v>645</v>
      </c>
      <c r="Z164" s="26" t="s">
        <v>645</v>
      </c>
      <c r="AA164" s="26" t="s">
        <v>645</v>
      </c>
      <c r="AB164" s="26" t="s">
        <v>645</v>
      </c>
      <c r="AC164" s="26" t="s">
        <v>645</v>
      </c>
      <c r="AD164" s="35"/>
      <c r="AE164" s="36"/>
      <c r="AF164" s="11">
        <f t="shared" si="10"/>
        <v>2015</v>
      </c>
      <c r="AG164" s="11" t="str">
        <f t="shared" si="11"/>
        <v>540423201512042</v>
      </c>
    </row>
    <row r="165" ht="19.9" hidden="1" customHeight="1" spans="1:33">
      <c r="A165" s="25" t="str">
        <f>540423&amp;D165&amp;VLOOKUP(P165,{"青稞","01";"小麦","02";"饲料","03";"牦牛","04";"乳","05";"羊","06";"猪","07";"鸡","08";"蜂","09";"鱼虾","10";"藏药","11";"茶","12";"葡萄","13";"苹果","14";"猕猴桃","15";"设施农业","16";"乡村旅游","17";"商贸流通","18";"其他","19"},2,FALSE)&amp;TEXT(COUNTIF($P$5:P165,P165),"000")</f>
        <v>540423201612043</v>
      </c>
      <c r="B165" s="26" t="s">
        <v>48</v>
      </c>
      <c r="C165" s="27" t="s">
        <v>49</v>
      </c>
      <c r="D165" s="27">
        <v>2016</v>
      </c>
      <c r="E165" s="84" t="s">
        <v>157</v>
      </c>
      <c r="F165" s="50" t="s">
        <v>1364</v>
      </c>
      <c r="G165" s="50" t="s">
        <v>1364</v>
      </c>
      <c r="H165" s="82" t="s">
        <v>1464</v>
      </c>
      <c r="I165" s="31">
        <f t="shared" si="8"/>
        <v>500</v>
      </c>
      <c r="J165" s="31">
        <f>VLOOKUP(E165,附件2!$E$9:$I$410,5,0)/10000</f>
        <v>500</v>
      </c>
      <c r="K165" s="32">
        <f>VLOOKUP(E165,附件2!E:AF,28,0)/10000</f>
        <v>0</v>
      </c>
      <c r="L165" s="31">
        <f t="shared" si="9"/>
        <v>500</v>
      </c>
      <c r="M165" s="33">
        <f>VLOOKUP(E165,附件2!$E:$BE,30,0)/10000</f>
        <v>500</v>
      </c>
      <c r="N165" s="34">
        <f>VLOOKUP(E165,附件2!$E:$BE,53,0)/10000</f>
        <v>0</v>
      </c>
      <c r="O165" s="26" t="s">
        <v>1320</v>
      </c>
      <c r="P165" s="26" t="s">
        <v>772</v>
      </c>
      <c r="Q165" s="26" t="s">
        <v>644</v>
      </c>
      <c r="R165" s="26" t="s">
        <v>645</v>
      </c>
      <c r="S165" s="26" t="s">
        <v>645</v>
      </c>
      <c r="T165" s="26" t="s">
        <v>645</v>
      </c>
      <c r="U165" s="26" t="s">
        <v>645</v>
      </c>
      <c r="V165" s="26" t="s">
        <v>645</v>
      </c>
      <c r="W165" s="26" t="s">
        <v>645</v>
      </c>
      <c r="X165" s="26" t="s">
        <v>645</v>
      </c>
      <c r="Y165" s="26" t="s">
        <v>645</v>
      </c>
      <c r="Z165" s="26" t="s">
        <v>645</v>
      </c>
      <c r="AA165" s="26" t="s">
        <v>645</v>
      </c>
      <c r="AB165" s="26" t="s">
        <v>645</v>
      </c>
      <c r="AC165" s="26" t="s">
        <v>645</v>
      </c>
      <c r="AD165" s="35"/>
      <c r="AE165" s="36"/>
      <c r="AF165" s="11">
        <f t="shared" si="10"/>
        <v>2016</v>
      </c>
      <c r="AG165" s="11" t="str">
        <f t="shared" si="11"/>
        <v>540423201612043</v>
      </c>
    </row>
    <row r="166" ht="19.9" hidden="1" customHeight="1" spans="1:33">
      <c r="A166" s="25" t="str">
        <f>540423&amp;D166&amp;VLOOKUP(P166,{"青稞","01";"小麦","02";"饲料","03";"牦牛","04";"乳","05";"羊","06";"猪","07";"鸡","08";"蜂","09";"鱼虾","10";"藏药","11";"茶","12";"葡萄","13";"苹果","14";"猕猴桃","15";"设施农业","16";"乡村旅游","17";"商贸流通","18";"其他","19"},2,FALSE)&amp;TEXT(COUNTIF($P$5:P166,P166),"000")</f>
        <v>540423201612044</v>
      </c>
      <c r="B166" s="26" t="s">
        <v>48</v>
      </c>
      <c r="C166" s="27" t="s">
        <v>49</v>
      </c>
      <c r="D166" s="27">
        <v>2016</v>
      </c>
      <c r="E166" s="84" t="s">
        <v>158</v>
      </c>
      <c r="F166" s="39" t="s">
        <v>1465</v>
      </c>
      <c r="G166" s="39" t="s">
        <v>1465</v>
      </c>
      <c r="H166" s="82" t="s">
        <v>1466</v>
      </c>
      <c r="I166" s="31">
        <f t="shared" si="8"/>
        <v>300</v>
      </c>
      <c r="J166" s="31">
        <f>VLOOKUP(E166,附件2!$E$9:$I$410,5,0)/10000</f>
        <v>300</v>
      </c>
      <c r="K166" s="32">
        <f>VLOOKUP(E166,附件2!E:AF,28,0)/10000</f>
        <v>0</v>
      </c>
      <c r="L166" s="31">
        <f t="shared" si="9"/>
        <v>300</v>
      </c>
      <c r="M166" s="33">
        <f>VLOOKUP(E166,附件2!$E:$BE,30,0)/10000</f>
        <v>300</v>
      </c>
      <c r="N166" s="34">
        <f>VLOOKUP(E166,附件2!$E:$BE,53,0)/10000</f>
        <v>0</v>
      </c>
      <c r="O166" s="26" t="s">
        <v>1320</v>
      </c>
      <c r="P166" s="26" t="s">
        <v>772</v>
      </c>
      <c r="Q166" s="26" t="s">
        <v>644</v>
      </c>
      <c r="R166" s="26" t="s">
        <v>645</v>
      </c>
      <c r="S166" s="26" t="s">
        <v>645</v>
      </c>
      <c r="T166" s="26" t="s">
        <v>645</v>
      </c>
      <c r="U166" s="26" t="s">
        <v>645</v>
      </c>
      <c r="V166" s="26" t="s">
        <v>645</v>
      </c>
      <c r="W166" s="26" t="s">
        <v>645</v>
      </c>
      <c r="X166" s="26" t="s">
        <v>645</v>
      </c>
      <c r="Y166" s="26" t="s">
        <v>645</v>
      </c>
      <c r="Z166" s="26" t="s">
        <v>645</v>
      </c>
      <c r="AA166" s="26" t="s">
        <v>645</v>
      </c>
      <c r="AB166" s="26" t="s">
        <v>645</v>
      </c>
      <c r="AC166" s="26" t="s">
        <v>645</v>
      </c>
      <c r="AD166" s="35"/>
      <c r="AE166" s="36"/>
      <c r="AF166" s="11">
        <f t="shared" si="10"/>
        <v>2016</v>
      </c>
      <c r="AG166" s="11" t="str">
        <f t="shared" si="11"/>
        <v>540423201612044</v>
      </c>
    </row>
    <row r="167" ht="19.9" hidden="1" customHeight="1" spans="1:33">
      <c r="A167" s="25" t="str">
        <f>540423&amp;D167&amp;VLOOKUP(P167,{"青稞","01";"小麦","02";"饲料","03";"牦牛","04";"乳","05";"羊","06";"猪","07";"鸡","08";"蜂","09";"鱼虾","10";"藏药","11";"茶","12";"葡萄","13";"苹果","14";"猕猴桃","15";"设施农业","16";"乡村旅游","17";"商贸流通","18";"其他","19"},2,FALSE)&amp;TEXT(COUNTIF($P$5:P167,P167),"000")</f>
        <v>540423201716027</v>
      </c>
      <c r="B167" s="26" t="s">
        <v>48</v>
      </c>
      <c r="C167" s="27" t="s">
        <v>49</v>
      </c>
      <c r="D167" s="27">
        <v>2017</v>
      </c>
      <c r="E167" s="84" t="s">
        <v>191</v>
      </c>
      <c r="F167" s="50" t="s">
        <v>1365</v>
      </c>
      <c r="G167" s="50" t="s">
        <v>738</v>
      </c>
      <c r="H167" s="82" t="s">
        <v>979</v>
      </c>
      <c r="I167" s="31">
        <f t="shared" si="8"/>
        <v>500</v>
      </c>
      <c r="J167" s="31">
        <f>VLOOKUP(E167,附件2!$E$9:$I$410,5,0)/10000</f>
        <v>500</v>
      </c>
      <c r="K167" s="32">
        <f>VLOOKUP(E167,附件2!E:AF,28,0)/10000</f>
        <v>0</v>
      </c>
      <c r="L167" s="31">
        <f t="shared" si="9"/>
        <v>500</v>
      </c>
      <c r="M167" s="33">
        <f>VLOOKUP(E167,附件2!$E:$BE,30,0)/10000</f>
        <v>500</v>
      </c>
      <c r="N167" s="34">
        <f>VLOOKUP(E167,附件2!$E:$BE,53,0)/10000</f>
        <v>0</v>
      </c>
      <c r="O167" s="26" t="s">
        <v>642</v>
      </c>
      <c r="P167" s="26" t="s">
        <v>672</v>
      </c>
      <c r="Q167" s="26" t="s">
        <v>644</v>
      </c>
      <c r="R167" s="42" t="s">
        <v>687</v>
      </c>
      <c r="S167" s="26"/>
      <c r="T167" s="26"/>
      <c r="U167" s="35"/>
      <c r="V167" s="35"/>
      <c r="W167" s="26"/>
      <c r="X167" s="26"/>
      <c r="Y167" s="26"/>
      <c r="Z167" s="26"/>
      <c r="AA167" s="26"/>
      <c r="AB167" s="38">
        <v>0</v>
      </c>
      <c r="AC167" s="35" t="s">
        <v>646</v>
      </c>
      <c r="AD167" s="35"/>
      <c r="AE167" s="36"/>
      <c r="AF167" s="11">
        <f t="shared" si="10"/>
        <v>2017</v>
      </c>
      <c r="AG167" s="11" t="str">
        <f t="shared" si="11"/>
        <v>540423201716027</v>
      </c>
    </row>
    <row r="168" ht="19.9" hidden="1" customHeight="1" spans="1:33">
      <c r="A168" s="25" t="str">
        <f>540423&amp;D168&amp;VLOOKUP(P168,{"青稞","01";"小麦","02";"饲料","03";"牦牛","04";"乳","05";"羊","06";"猪","07";"鸡","08";"蜂","09";"鱼虾","10";"藏药","11";"茶","12";"葡萄","13";"苹果","14";"猕猴桃","15";"设施农业","16";"乡村旅游","17";"商贸流通","18";"其他","19"},2,FALSE)&amp;TEXT(COUNTIF($P$5:P168,P168),"000")</f>
        <v>540423201712045</v>
      </c>
      <c r="B168" s="26" t="s">
        <v>48</v>
      </c>
      <c r="C168" s="27" t="s">
        <v>49</v>
      </c>
      <c r="D168" s="27">
        <v>2017</v>
      </c>
      <c r="E168" s="84" t="s">
        <v>192</v>
      </c>
      <c r="F168" s="39" t="s">
        <v>1467</v>
      </c>
      <c r="G168" s="39" t="s">
        <v>1467</v>
      </c>
      <c r="H168" s="82" t="s">
        <v>1468</v>
      </c>
      <c r="I168" s="31">
        <f t="shared" si="8"/>
        <v>500</v>
      </c>
      <c r="J168" s="31">
        <f>VLOOKUP(E168,附件2!$E$9:$I$410,5,0)/10000</f>
        <v>500</v>
      </c>
      <c r="K168" s="32">
        <f>VLOOKUP(E168,附件2!E:AF,28,0)/10000</f>
        <v>0</v>
      </c>
      <c r="L168" s="31">
        <f t="shared" si="9"/>
        <v>500</v>
      </c>
      <c r="M168" s="33">
        <f>VLOOKUP(E168,附件2!$E:$BE,30,0)/10000</f>
        <v>500</v>
      </c>
      <c r="N168" s="34">
        <f>VLOOKUP(E168,附件2!$E:$BE,53,0)/10000</f>
        <v>0</v>
      </c>
      <c r="O168" s="26" t="s">
        <v>1320</v>
      </c>
      <c r="P168" s="26" t="s">
        <v>772</v>
      </c>
      <c r="Q168" s="26" t="s">
        <v>644</v>
      </c>
      <c r="R168" s="26" t="s">
        <v>645</v>
      </c>
      <c r="S168" s="26" t="s">
        <v>645</v>
      </c>
      <c r="T168" s="26" t="s">
        <v>645</v>
      </c>
      <c r="U168" s="26" t="s">
        <v>645</v>
      </c>
      <c r="V168" s="26" t="s">
        <v>645</v>
      </c>
      <c r="W168" s="26" t="s">
        <v>645</v>
      </c>
      <c r="X168" s="26" t="s">
        <v>645</v>
      </c>
      <c r="Y168" s="26" t="s">
        <v>645</v>
      </c>
      <c r="Z168" s="26" t="s">
        <v>645</v>
      </c>
      <c r="AA168" s="26" t="s">
        <v>645</v>
      </c>
      <c r="AB168" s="26" t="s">
        <v>645</v>
      </c>
      <c r="AC168" s="26" t="s">
        <v>645</v>
      </c>
      <c r="AD168" s="35"/>
      <c r="AE168" s="36"/>
      <c r="AF168" s="11">
        <f t="shared" si="10"/>
        <v>2017</v>
      </c>
      <c r="AG168" s="11" t="str">
        <f t="shared" si="11"/>
        <v>540423201712045</v>
      </c>
    </row>
    <row r="169" ht="19.9" hidden="1" customHeight="1" spans="1:33">
      <c r="A169" s="25" t="str">
        <f>540423&amp;D169&amp;VLOOKUP(P169,{"青稞","01";"小麦","02";"饲料","03";"牦牛","04";"乳","05";"羊","06";"猪","07";"鸡","08";"蜂","09";"鱼虾","10";"藏药","11";"茶","12";"葡萄","13";"苹果","14";"猕猴桃","15";"设施农业","16";"乡村旅游","17";"商贸流通","18";"其他","19"},2,FALSE)&amp;TEXT(COUNTIF($P$5:P169,P169),"000")</f>
        <v>540423201812046</v>
      </c>
      <c r="B169" s="26" t="s">
        <v>48</v>
      </c>
      <c r="C169" s="27" t="s">
        <v>49</v>
      </c>
      <c r="D169" s="27">
        <v>2018</v>
      </c>
      <c r="E169" s="84" t="s">
        <v>221</v>
      </c>
      <c r="F169" s="50" t="s">
        <v>1444</v>
      </c>
      <c r="G169" s="50" t="s">
        <v>1444</v>
      </c>
      <c r="H169" s="82" t="s">
        <v>1469</v>
      </c>
      <c r="I169" s="31">
        <f t="shared" si="8"/>
        <v>5200</v>
      </c>
      <c r="J169" s="31">
        <f>VLOOKUP(E169,附件2!$E$9:$I$410,5,0)/10000</f>
        <v>2000</v>
      </c>
      <c r="K169" s="32">
        <f>VLOOKUP(E169,附件2!E:AF,28,0)/10000</f>
        <v>3200</v>
      </c>
      <c r="L169" s="31">
        <f t="shared" si="9"/>
        <v>5200</v>
      </c>
      <c r="M169" s="33">
        <f>VLOOKUP(E169,附件2!$E:$BE,30,0)/10000</f>
        <v>2000</v>
      </c>
      <c r="N169" s="34">
        <f>VLOOKUP(E169,附件2!$E:$BE,53,0)/10000</f>
        <v>3200</v>
      </c>
      <c r="O169" s="26" t="s">
        <v>1320</v>
      </c>
      <c r="P169" s="26" t="s">
        <v>772</v>
      </c>
      <c r="Q169" s="26" t="s">
        <v>644</v>
      </c>
      <c r="R169" s="26" t="s">
        <v>645</v>
      </c>
      <c r="S169" s="26" t="s">
        <v>645</v>
      </c>
      <c r="T169" s="26" t="s">
        <v>645</v>
      </c>
      <c r="U169" s="26" t="s">
        <v>645</v>
      </c>
      <c r="V169" s="26" t="s">
        <v>645</v>
      </c>
      <c r="W169" s="26" t="s">
        <v>645</v>
      </c>
      <c r="X169" s="26" t="s">
        <v>645</v>
      </c>
      <c r="Y169" s="26" t="s">
        <v>645</v>
      </c>
      <c r="Z169" s="26" t="s">
        <v>645</v>
      </c>
      <c r="AA169" s="26" t="s">
        <v>645</v>
      </c>
      <c r="AB169" s="26" t="s">
        <v>645</v>
      </c>
      <c r="AC169" s="26" t="s">
        <v>645</v>
      </c>
      <c r="AD169" s="35"/>
      <c r="AE169" s="36"/>
      <c r="AF169" s="11">
        <f t="shared" si="10"/>
        <v>2018</v>
      </c>
      <c r="AG169" s="11" t="str">
        <f t="shared" si="11"/>
        <v>540423201812046</v>
      </c>
    </row>
    <row r="170" ht="19.9" hidden="1" customHeight="1" spans="1:33">
      <c r="A170" s="25" t="str">
        <f>540423&amp;D170&amp;VLOOKUP(P170,{"青稞","01";"小麦","02";"饲料","03";"牦牛","04";"乳","05";"羊","06";"猪","07";"鸡","08";"蜂","09";"鱼虾","10";"藏药","11";"茶","12";"葡萄","13";"苹果","14";"猕猴桃","15";"设施农业","16";"乡村旅游","17";"商贸流通","18";"其他","19"},2,FALSE)&amp;TEXT(COUNTIF($P$5:P170,P170),"000")</f>
        <v>540423201912047</v>
      </c>
      <c r="B170" s="26" t="s">
        <v>48</v>
      </c>
      <c r="C170" s="27" t="s">
        <v>49</v>
      </c>
      <c r="D170" s="27">
        <v>2019</v>
      </c>
      <c r="E170" s="84" t="s">
        <v>256</v>
      </c>
      <c r="F170" s="83" t="s">
        <v>1390</v>
      </c>
      <c r="G170" s="50" t="s">
        <v>996</v>
      </c>
      <c r="H170" s="82" t="s">
        <v>1470</v>
      </c>
      <c r="I170" s="31">
        <f t="shared" si="8"/>
        <v>300</v>
      </c>
      <c r="J170" s="31">
        <f>VLOOKUP(E170,附件2!$E$9:$I$410,5,0)/10000</f>
        <v>300</v>
      </c>
      <c r="K170" s="32">
        <f>VLOOKUP(E170,附件2!E:AF,28,0)/10000</f>
        <v>0</v>
      </c>
      <c r="L170" s="31">
        <f t="shared" si="9"/>
        <v>300</v>
      </c>
      <c r="M170" s="33">
        <f>VLOOKUP(E170,附件2!$E:$BE,30,0)/10000</f>
        <v>300</v>
      </c>
      <c r="N170" s="34">
        <f>VLOOKUP(E170,附件2!$E:$BE,53,0)/10000</f>
        <v>0</v>
      </c>
      <c r="O170" s="26" t="s">
        <v>1320</v>
      </c>
      <c r="P170" s="26" t="s">
        <v>772</v>
      </c>
      <c r="Q170" s="26" t="s">
        <v>644</v>
      </c>
      <c r="R170" s="26" t="s">
        <v>645</v>
      </c>
      <c r="S170" s="26" t="s">
        <v>645</v>
      </c>
      <c r="T170" s="26" t="s">
        <v>645</v>
      </c>
      <c r="U170" s="26" t="s">
        <v>645</v>
      </c>
      <c r="V170" s="26" t="s">
        <v>645</v>
      </c>
      <c r="W170" s="26" t="s">
        <v>645</v>
      </c>
      <c r="X170" s="26" t="s">
        <v>645</v>
      </c>
      <c r="Y170" s="26" t="s">
        <v>645</v>
      </c>
      <c r="Z170" s="26" t="s">
        <v>645</v>
      </c>
      <c r="AA170" s="26" t="s">
        <v>645</v>
      </c>
      <c r="AB170" s="26" t="s">
        <v>645</v>
      </c>
      <c r="AC170" s="26" t="s">
        <v>645</v>
      </c>
      <c r="AD170" s="35"/>
      <c r="AE170" s="36"/>
      <c r="AF170" s="11">
        <f t="shared" si="10"/>
        <v>2019</v>
      </c>
      <c r="AG170" s="11" t="str">
        <f t="shared" si="11"/>
        <v>540423201912047</v>
      </c>
    </row>
    <row r="171" ht="19.9" hidden="1" customHeight="1" spans="1:33">
      <c r="A171" s="25" t="str">
        <f>540423&amp;D171&amp;VLOOKUP(P171,{"青稞","01";"小麦","02";"饲料","03";"牦牛","04";"乳","05";"羊","06";"猪","07";"鸡","08";"蜂","09";"鱼虾","10";"藏药","11";"茶","12";"葡萄","13";"苹果","14";"猕猴桃","15";"设施农业","16";"乡村旅游","17";"商贸流通","18";"其他","19"},2,FALSE)&amp;TEXT(COUNTIF($P$5:P171,P171),"000")</f>
        <v>540423201812048</v>
      </c>
      <c r="B171" s="26" t="s">
        <v>48</v>
      </c>
      <c r="C171" s="27" t="s">
        <v>49</v>
      </c>
      <c r="D171" s="27">
        <v>2018</v>
      </c>
      <c r="E171" s="84" t="s">
        <v>229</v>
      </c>
      <c r="F171" s="83" t="s">
        <v>1390</v>
      </c>
      <c r="G171" s="50" t="s">
        <v>996</v>
      </c>
      <c r="H171" s="82" t="s">
        <v>1471</v>
      </c>
      <c r="I171" s="31">
        <f t="shared" si="8"/>
        <v>1000</v>
      </c>
      <c r="J171" s="31">
        <f>VLOOKUP(E171,附件2!$E$9:$I$410,5,0)/10000</f>
        <v>1000</v>
      </c>
      <c r="K171" s="32">
        <f>VLOOKUP(E171,附件2!E:AF,28,0)/10000</f>
        <v>0</v>
      </c>
      <c r="L171" s="31">
        <f t="shared" si="9"/>
        <v>1000</v>
      </c>
      <c r="M171" s="33">
        <f>VLOOKUP(E171,附件2!$E:$BE,30,0)/10000</f>
        <v>1000</v>
      </c>
      <c r="N171" s="34">
        <f>VLOOKUP(E171,附件2!$E:$BE,53,0)/10000</f>
        <v>0</v>
      </c>
      <c r="O171" s="26" t="s">
        <v>1320</v>
      </c>
      <c r="P171" s="26" t="s">
        <v>772</v>
      </c>
      <c r="Q171" s="26" t="s">
        <v>644</v>
      </c>
      <c r="R171" s="26" t="s">
        <v>645</v>
      </c>
      <c r="S171" s="26" t="s">
        <v>645</v>
      </c>
      <c r="T171" s="26" t="s">
        <v>645</v>
      </c>
      <c r="U171" s="26" t="s">
        <v>645</v>
      </c>
      <c r="V171" s="26" t="s">
        <v>645</v>
      </c>
      <c r="W171" s="26" t="s">
        <v>645</v>
      </c>
      <c r="X171" s="26" t="s">
        <v>645</v>
      </c>
      <c r="Y171" s="26" t="s">
        <v>645</v>
      </c>
      <c r="Z171" s="26" t="s">
        <v>645</v>
      </c>
      <c r="AA171" s="26" t="s">
        <v>645</v>
      </c>
      <c r="AB171" s="26" t="s">
        <v>645</v>
      </c>
      <c r="AC171" s="26" t="s">
        <v>645</v>
      </c>
      <c r="AD171" s="35"/>
      <c r="AE171" s="36"/>
      <c r="AF171" s="11">
        <f t="shared" si="10"/>
        <v>2018</v>
      </c>
      <c r="AG171" s="11" t="str">
        <f t="shared" si="11"/>
        <v>540423201812048</v>
      </c>
    </row>
    <row r="172" ht="19.9" hidden="1" customHeight="1" spans="1:33">
      <c r="A172" s="25" t="str">
        <f>540423&amp;D172&amp;VLOOKUP(P172,{"青稞","01";"小麦","02";"饲料","03";"牦牛","04";"乳","05";"羊","06";"猪","07";"鸡","08";"蜂","09";"鱼虾","10";"藏药","11";"茶","12";"葡萄","13";"苹果","14";"猕猴桃","15";"设施农业","16";"乡村旅游","17";"商贸流通","18";"其他","19"},2,FALSE)&amp;TEXT(COUNTIF($P$5:P172,P172),"000")</f>
        <v>540423201912049</v>
      </c>
      <c r="B172" s="26" t="s">
        <v>48</v>
      </c>
      <c r="C172" s="27" t="s">
        <v>49</v>
      </c>
      <c r="D172" s="27">
        <v>2019</v>
      </c>
      <c r="E172" s="84" t="s">
        <v>257</v>
      </c>
      <c r="F172" s="83" t="s">
        <v>1390</v>
      </c>
      <c r="G172" s="50" t="s">
        <v>996</v>
      </c>
      <c r="H172" s="82" t="s">
        <v>1472</v>
      </c>
      <c r="I172" s="31">
        <f t="shared" si="8"/>
        <v>135</v>
      </c>
      <c r="J172" s="31">
        <f>VLOOKUP(E172,附件2!$E$9:$I$410,5,0)/10000</f>
        <v>135</v>
      </c>
      <c r="K172" s="32">
        <f>VLOOKUP(E172,附件2!E:AF,28,0)/10000</f>
        <v>0</v>
      </c>
      <c r="L172" s="31">
        <f t="shared" si="9"/>
        <v>135</v>
      </c>
      <c r="M172" s="33">
        <f>VLOOKUP(E172,附件2!$E:$BE,30,0)/10000</f>
        <v>135</v>
      </c>
      <c r="N172" s="34">
        <f>VLOOKUP(E172,附件2!$E:$BE,53,0)/10000</f>
        <v>0</v>
      </c>
      <c r="O172" s="26" t="s">
        <v>1320</v>
      </c>
      <c r="P172" s="26" t="s">
        <v>772</v>
      </c>
      <c r="Q172" s="26" t="s">
        <v>644</v>
      </c>
      <c r="R172" s="26" t="s">
        <v>645</v>
      </c>
      <c r="S172" s="26" t="s">
        <v>645</v>
      </c>
      <c r="T172" s="26" t="s">
        <v>645</v>
      </c>
      <c r="U172" s="26" t="s">
        <v>645</v>
      </c>
      <c r="V172" s="26" t="s">
        <v>645</v>
      </c>
      <c r="W172" s="26" t="s">
        <v>645</v>
      </c>
      <c r="X172" s="26" t="s">
        <v>645</v>
      </c>
      <c r="Y172" s="26" t="s">
        <v>645</v>
      </c>
      <c r="Z172" s="26" t="s">
        <v>645</v>
      </c>
      <c r="AA172" s="26" t="s">
        <v>645</v>
      </c>
      <c r="AB172" s="26" t="s">
        <v>645</v>
      </c>
      <c r="AC172" s="26" t="s">
        <v>645</v>
      </c>
      <c r="AD172" s="35"/>
      <c r="AE172" s="36"/>
      <c r="AF172" s="11">
        <f t="shared" si="10"/>
        <v>2019</v>
      </c>
      <c r="AG172" s="11" t="str">
        <f t="shared" si="11"/>
        <v>540423201912049</v>
      </c>
    </row>
    <row r="173" ht="19.9" hidden="1" customHeight="1" spans="1:33">
      <c r="A173" s="25" t="str">
        <f>540423&amp;D173&amp;VLOOKUP(P173,{"青稞","01";"小麦","02";"饲料","03";"牦牛","04";"乳","05";"羊","06";"猪","07";"鸡","08";"蜂","09";"鱼虾","10";"藏药","11";"茶","12";"葡萄","13";"苹果","14";"猕猴桃","15";"设施农业","16";"乡村旅游","17";"商贸流通","18";"其他","19"},2,FALSE)&amp;TEXT(COUNTIF($P$5:P173,P173),"000")</f>
        <v>540423202012050</v>
      </c>
      <c r="B173" s="26" t="s">
        <v>48</v>
      </c>
      <c r="C173" s="27" t="s">
        <v>49</v>
      </c>
      <c r="D173" s="27">
        <v>2020</v>
      </c>
      <c r="E173" s="84" t="s">
        <v>273</v>
      </c>
      <c r="F173" s="83" t="s">
        <v>1390</v>
      </c>
      <c r="G173" s="50" t="s">
        <v>996</v>
      </c>
      <c r="H173" s="82" t="s">
        <v>1473</v>
      </c>
      <c r="I173" s="31">
        <f t="shared" si="8"/>
        <v>5000</v>
      </c>
      <c r="J173" s="31">
        <f>VLOOKUP(E173,附件2!$E$9:$I$410,5,0)/10000</f>
        <v>5000</v>
      </c>
      <c r="K173" s="32">
        <f>VLOOKUP(E173,附件2!E:AF,28,0)/10000</f>
        <v>0</v>
      </c>
      <c r="L173" s="31">
        <f t="shared" si="9"/>
        <v>5000</v>
      </c>
      <c r="M173" s="33">
        <f>VLOOKUP(E173,附件2!$E:$BE,30,0)/10000</f>
        <v>5000</v>
      </c>
      <c r="N173" s="34">
        <f>VLOOKUP(E173,附件2!$E:$BE,53,0)/10000</f>
        <v>0</v>
      </c>
      <c r="O173" s="26" t="s">
        <v>1320</v>
      </c>
      <c r="P173" s="26" t="s">
        <v>772</v>
      </c>
      <c r="Q173" s="26" t="s">
        <v>644</v>
      </c>
      <c r="R173" s="26" t="s">
        <v>645</v>
      </c>
      <c r="S173" s="26" t="s">
        <v>645</v>
      </c>
      <c r="T173" s="26" t="s">
        <v>645</v>
      </c>
      <c r="U173" s="26" t="s">
        <v>645</v>
      </c>
      <c r="V173" s="26" t="s">
        <v>645</v>
      </c>
      <c r="W173" s="26" t="s">
        <v>645</v>
      </c>
      <c r="X173" s="26" t="s">
        <v>645</v>
      </c>
      <c r="Y173" s="26" t="s">
        <v>645</v>
      </c>
      <c r="Z173" s="26" t="s">
        <v>645</v>
      </c>
      <c r="AA173" s="26" t="s">
        <v>645</v>
      </c>
      <c r="AB173" s="26" t="s">
        <v>645</v>
      </c>
      <c r="AC173" s="26" t="s">
        <v>645</v>
      </c>
      <c r="AD173" s="35"/>
      <c r="AE173" s="36"/>
      <c r="AF173" s="11">
        <f t="shared" si="10"/>
        <v>2020</v>
      </c>
      <c r="AG173" s="11" t="str">
        <f t="shared" si="11"/>
        <v>540423202012050</v>
      </c>
    </row>
    <row r="174" ht="19.9" hidden="1" customHeight="1" spans="1:33">
      <c r="A174" s="25" t="str">
        <f>540423&amp;D174&amp;VLOOKUP(P174,{"青稞","01";"小麦","02";"饲料","03";"牦牛","04";"乳","05";"羊","06";"猪","07";"鸡","08";"蜂","09";"鱼虾","10";"藏药","11";"茶","12";"葡萄","13";"苹果","14";"猕猴桃","15";"设施农业","16";"乡村旅游","17";"商贸流通","18";"其他","19"},2,FALSE)&amp;TEXT(COUNTIF($P$5:P174,P174),"000")</f>
        <v>540423202116028</v>
      </c>
      <c r="B174" s="26" t="s">
        <v>48</v>
      </c>
      <c r="C174" s="27" t="s">
        <v>49</v>
      </c>
      <c r="D174" s="27">
        <v>2021</v>
      </c>
      <c r="E174" s="84" t="s">
        <v>319</v>
      </c>
      <c r="F174" s="39" t="s">
        <v>1474</v>
      </c>
      <c r="G174" s="39" t="s">
        <v>1474</v>
      </c>
      <c r="H174" s="82" t="s">
        <v>1475</v>
      </c>
      <c r="I174" s="31">
        <f t="shared" si="8"/>
        <v>90</v>
      </c>
      <c r="J174" s="31">
        <f>VLOOKUP(E174,附件2!$E$9:$I$410,5,0)/10000</f>
        <v>0</v>
      </c>
      <c r="K174" s="32">
        <f>VLOOKUP(E174,附件2!E:AF,28,0)/10000</f>
        <v>90</v>
      </c>
      <c r="L174" s="31">
        <f t="shared" si="9"/>
        <v>90</v>
      </c>
      <c r="M174" s="33">
        <f>VLOOKUP(E174,附件2!$E:$BE,30,0)/10000</f>
        <v>0</v>
      </c>
      <c r="N174" s="34">
        <f>VLOOKUP(E174,附件2!$E:$BE,53,0)/10000</f>
        <v>90</v>
      </c>
      <c r="O174" s="26" t="s">
        <v>1320</v>
      </c>
      <c r="P174" s="26" t="s">
        <v>672</v>
      </c>
      <c r="Q174" s="26" t="s">
        <v>644</v>
      </c>
      <c r="R174" s="26" t="s">
        <v>645</v>
      </c>
      <c r="S174" s="26" t="s">
        <v>645</v>
      </c>
      <c r="T174" s="26" t="s">
        <v>645</v>
      </c>
      <c r="U174" s="26" t="s">
        <v>645</v>
      </c>
      <c r="V174" s="26" t="s">
        <v>645</v>
      </c>
      <c r="W174" s="26" t="s">
        <v>645</v>
      </c>
      <c r="X174" s="26" t="s">
        <v>645</v>
      </c>
      <c r="Y174" s="26" t="s">
        <v>645</v>
      </c>
      <c r="Z174" s="26" t="s">
        <v>645</v>
      </c>
      <c r="AA174" s="26" t="s">
        <v>645</v>
      </c>
      <c r="AB174" s="26" t="s">
        <v>645</v>
      </c>
      <c r="AC174" s="26" t="s">
        <v>645</v>
      </c>
      <c r="AD174" s="35"/>
      <c r="AE174" s="36"/>
      <c r="AF174" s="11">
        <f t="shared" si="10"/>
        <v>2021</v>
      </c>
      <c r="AG174" s="11" t="str">
        <f t="shared" si="11"/>
        <v>540423202116028</v>
      </c>
    </row>
    <row r="175" ht="19.9" hidden="1" customHeight="1" spans="1:33">
      <c r="A175" s="25" t="str">
        <f>540423&amp;D175&amp;VLOOKUP(P175,{"青稞","01";"小麦","02";"饲料","03";"牦牛","04";"乳","05";"羊","06";"猪","07";"鸡","08";"蜂","09";"鱼虾","10";"藏药","11";"茶","12";"葡萄","13";"苹果","14";"猕猴桃","15";"设施农业","16";"乡村旅游","17";"商贸流通","18";"其他","19"},2,FALSE)&amp;TEXT(COUNTIF($P$5:P175,P175),"000")</f>
        <v>540423202107017</v>
      </c>
      <c r="B175" s="26" t="s">
        <v>48</v>
      </c>
      <c r="C175" s="27" t="s">
        <v>49</v>
      </c>
      <c r="D175" s="27">
        <v>2021</v>
      </c>
      <c r="E175" s="84" t="s">
        <v>320</v>
      </c>
      <c r="F175" s="50" t="s">
        <v>1427</v>
      </c>
      <c r="G175" s="50" t="s">
        <v>857</v>
      </c>
      <c r="H175" s="82" t="s">
        <v>980</v>
      </c>
      <c r="I175" s="31">
        <f t="shared" si="8"/>
        <v>300</v>
      </c>
      <c r="J175" s="31">
        <f>VLOOKUP(E175,附件2!$E$9:$I$410,5,0)/10000</f>
        <v>0</v>
      </c>
      <c r="K175" s="32">
        <f>VLOOKUP(E175,附件2!E:AF,28,0)/10000</f>
        <v>300</v>
      </c>
      <c r="L175" s="31">
        <f t="shared" si="9"/>
        <v>300</v>
      </c>
      <c r="M175" s="33">
        <f>VLOOKUP(E175,附件2!$E:$BE,30,0)/10000</f>
        <v>0</v>
      </c>
      <c r="N175" s="34">
        <f>VLOOKUP(E175,附件2!$E:$BE,53,0)/10000</f>
        <v>300</v>
      </c>
      <c r="O175" s="26" t="s">
        <v>642</v>
      </c>
      <c r="P175" s="26" t="s">
        <v>726</v>
      </c>
      <c r="Q175" s="26" t="s">
        <v>644</v>
      </c>
      <c r="R175" s="26" t="s">
        <v>644</v>
      </c>
      <c r="S175" s="26" t="s">
        <v>51</v>
      </c>
      <c r="T175" s="26" t="s">
        <v>656</v>
      </c>
      <c r="U175" s="35" t="s">
        <v>682</v>
      </c>
      <c r="V175" s="37" t="s">
        <v>859</v>
      </c>
      <c r="W175" s="26" t="s">
        <v>51</v>
      </c>
      <c r="X175" s="40" t="s">
        <v>981</v>
      </c>
      <c r="Y175" s="26" t="s">
        <v>981</v>
      </c>
      <c r="Z175" s="35" t="s">
        <v>981</v>
      </c>
      <c r="AA175" s="35" t="s">
        <v>861</v>
      </c>
      <c r="AB175" s="38">
        <v>0</v>
      </c>
      <c r="AC175" s="35" t="s">
        <v>646</v>
      </c>
      <c r="AD175" s="35"/>
      <c r="AE175" s="36"/>
      <c r="AF175" s="11">
        <f t="shared" si="10"/>
        <v>2021</v>
      </c>
      <c r="AG175" s="11" t="str">
        <f t="shared" si="11"/>
        <v>540423202107017</v>
      </c>
    </row>
    <row r="176" ht="19.9" hidden="1" customHeight="1" spans="1:33">
      <c r="A176" s="25" t="str">
        <f>540423&amp;D176&amp;VLOOKUP(P176,{"青稞","01";"小麦","02";"饲料","03";"牦牛","04";"乳","05";"羊","06";"猪","07";"鸡","08";"蜂","09";"鱼虾","10";"藏药","11";"茶","12";"葡萄","13";"苹果","14";"猕猴桃","15";"设施农业","16";"乡村旅游","17";"商贸流通","18";"其他","19"},2,FALSE)&amp;TEXT(COUNTIF($P$5:P176,P176),"000")</f>
        <v>540423202112051</v>
      </c>
      <c r="B176" s="26" t="s">
        <v>48</v>
      </c>
      <c r="C176" s="27" t="s">
        <v>49</v>
      </c>
      <c r="D176" s="27">
        <v>2021</v>
      </c>
      <c r="E176" s="29" t="s">
        <v>321</v>
      </c>
      <c r="F176" s="85" t="s">
        <v>646</v>
      </c>
      <c r="G176" s="50" t="s">
        <v>996</v>
      </c>
      <c r="H176" s="82" t="s">
        <v>1476</v>
      </c>
      <c r="I176" s="31">
        <f t="shared" si="8"/>
        <v>1000</v>
      </c>
      <c r="J176" s="31">
        <f>VLOOKUP(E176,附件2!$E$9:$I$410,5,0)/10000</f>
        <v>0</v>
      </c>
      <c r="K176" s="32">
        <f>VLOOKUP(E176,附件2!E:AF,28,0)/10000</f>
        <v>1000</v>
      </c>
      <c r="L176" s="31">
        <f t="shared" si="9"/>
        <v>1000</v>
      </c>
      <c r="M176" s="33">
        <f>VLOOKUP(E176,附件2!$E:$BE,30,0)/10000</f>
        <v>0</v>
      </c>
      <c r="N176" s="34">
        <f>VLOOKUP(E176,附件2!$E:$BE,53,0)/10000</f>
        <v>1000</v>
      </c>
      <c r="O176" s="26" t="s">
        <v>1320</v>
      </c>
      <c r="P176" s="26" t="s">
        <v>772</v>
      </c>
      <c r="Q176" s="26" t="s">
        <v>644</v>
      </c>
      <c r="R176" s="26" t="s">
        <v>645</v>
      </c>
      <c r="S176" s="26" t="s">
        <v>645</v>
      </c>
      <c r="T176" s="26" t="s">
        <v>645</v>
      </c>
      <c r="U176" s="26" t="s">
        <v>645</v>
      </c>
      <c r="V176" s="26" t="s">
        <v>645</v>
      </c>
      <c r="W176" s="26" t="s">
        <v>645</v>
      </c>
      <c r="X176" s="26" t="s">
        <v>645</v>
      </c>
      <c r="Y176" s="26" t="s">
        <v>645</v>
      </c>
      <c r="Z176" s="26" t="s">
        <v>645</v>
      </c>
      <c r="AA176" s="26" t="s">
        <v>645</v>
      </c>
      <c r="AB176" s="26" t="s">
        <v>645</v>
      </c>
      <c r="AC176" s="26" t="s">
        <v>645</v>
      </c>
      <c r="AD176" s="35"/>
      <c r="AE176" s="36"/>
      <c r="AF176" s="11">
        <f t="shared" si="10"/>
        <v>2021</v>
      </c>
      <c r="AG176" s="11" t="str">
        <f t="shared" si="11"/>
        <v>540423202112051</v>
      </c>
    </row>
    <row r="177" ht="19.9" hidden="1" customHeight="1" spans="1:33">
      <c r="A177" s="25" t="str">
        <f>540423&amp;D177&amp;VLOOKUP(P177,{"青稞","01";"小麦","02";"饲料","03";"牦牛","04";"乳","05";"羊","06";"猪","07";"鸡","08";"蜂","09";"鱼虾","10";"藏药","11";"茶","12";"葡萄","13";"苹果","14";"猕猴桃","15";"设施农业","16";"乡村旅游","17";"商贸流通","18";"其他","19"},2,FALSE)&amp;TEXT(COUNTIF($P$5:P177,P177),"000")</f>
        <v>540423202319027</v>
      </c>
      <c r="B177" s="26" t="s">
        <v>48</v>
      </c>
      <c r="C177" s="27" t="s">
        <v>49</v>
      </c>
      <c r="D177" s="27">
        <v>2023</v>
      </c>
      <c r="E177" s="29" t="s">
        <v>391</v>
      </c>
      <c r="F177" s="39" t="s">
        <v>1477</v>
      </c>
      <c r="G177" s="85" t="s">
        <v>738</v>
      </c>
      <c r="H177" s="73" t="s">
        <v>982</v>
      </c>
      <c r="I177" s="31">
        <f t="shared" si="8"/>
        <v>721.743882</v>
      </c>
      <c r="J177" s="31">
        <f>VLOOKUP(E177,附件2!$E$9:$I$410,5,0)/10000</f>
        <v>721.74</v>
      </c>
      <c r="K177" s="32">
        <f>VLOOKUP(E177,附件2!E:AF,28,0)/10000</f>
        <v>0.003882</v>
      </c>
      <c r="L177" s="31">
        <f t="shared" si="9"/>
        <v>721.743882</v>
      </c>
      <c r="M177" s="33">
        <f>VLOOKUP(E177,附件2!$E:$BE,30,0)/10000</f>
        <v>721.74</v>
      </c>
      <c r="N177" s="34">
        <f>VLOOKUP(E177,附件2!$E:$BE,53,0)/10000</f>
        <v>0.003882</v>
      </c>
      <c r="O177" s="26" t="s">
        <v>642</v>
      </c>
      <c r="P177" s="26" t="s">
        <v>643</v>
      </c>
      <c r="Q177" s="26" t="s">
        <v>644</v>
      </c>
      <c r="R177" s="26" t="s">
        <v>644</v>
      </c>
      <c r="S177" s="26"/>
      <c r="T177" s="26"/>
      <c r="U177" s="35"/>
      <c r="V177" s="35"/>
      <c r="W177" s="26"/>
      <c r="X177" s="26"/>
      <c r="Y177" s="26"/>
      <c r="Z177" s="26"/>
      <c r="AA177" s="26"/>
      <c r="AB177" s="38">
        <v>0</v>
      </c>
      <c r="AC177" s="35" t="s">
        <v>646</v>
      </c>
      <c r="AD177" s="35"/>
      <c r="AE177" s="36"/>
      <c r="AF177" s="11">
        <f t="shared" si="10"/>
        <v>2023</v>
      </c>
      <c r="AG177" s="11" t="str">
        <f t="shared" si="11"/>
        <v>540423202319027</v>
      </c>
    </row>
    <row r="178" ht="19.9" customHeight="1" spans="1:33">
      <c r="A178" s="25" t="str">
        <f>540423&amp;D178&amp;VLOOKUP(P178,{"青稞","01";"小麦","02";"饲料","03";"牦牛","04";"乳","05";"羊","06";"猪","07";"鸡","08";"蜂","09";"鱼虾","10";"藏药","11";"茶","12";"葡萄","13";"苹果","14";"猕猴桃","15";"设施农业","16";"乡村旅游","17";"商贸流通","18";"其他","19"},2,FALSE)&amp;TEXT(COUNTIF($P$5:P178,P178),"000")</f>
        <v>540423202312052</v>
      </c>
      <c r="B178" s="26" t="s">
        <v>48</v>
      </c>
      <c r="C178" s="27" t="s">
        <v>49</v>
      </c>
      <c r="D178" s="27">
        <v>2023</v>
      </c>
      <c r="E178" s="29" t="s">
        <v>392</v>
      </c>
      <c r="F178" s="85" t="s">
        <v>1447</v>
      </c>
      <c r="G178" s="85" t="s">
        <v>800</v>
      </c>
      <c r="H178" s="73" t="s">
        <v>983</v>
      </c>
      <c r="I178" s="31">
        <f t="shared" si="8"/>
        <v>576.715452</v>
      </c>
      <c r="J178" s="31">
        <f>VLOOKUP(E178,附件2!$E$9:$I$410,5,0)/10000</f>
        <v>0</v>
      </c>
      <c r="K178" s="32">
        <f>VLOOKUP(E178,附件2!E:AF,28,0)/10000</f>
        <v>576.715452</v>
      </c>
      <c r="L178" s="31">
        <f t="shared" si="9"/>
        <v>576.715452</v>
      </c>
      <c r="M178" s="33">
        <f>VLOOKUP(E178,附件2!$E:$BE,30,0)/10000</f>
        <v>0</v>
      </c>
      <c r="N178" s="34">
        <f>VLOOKUP(E178,附件2!$E:$BE,53,0)/10000</f>
        <v>576.715452</v>
      </c>
      <c r="O178" s="26" t="s">
        <v>642</v>
      </c>
      <c r="P178" s="26" t="s">
        <v>772</v>
      </c>
      <c r="Q178" s="26" t="s">
        <v>644</v>
      </c>
      <c r="R178" s="26" t="s">
        <v>704</v>
      </c>
      <c r="S178" s="26" t="s">
        <v>52</v>
      </c>
      <c r="T178" s="26" t="s">
        <v>645</v>
      </c>
      <c r="U178" s="26" t="s">
        <v>645</v>
      </c>
      <c r="V178" s="26" t="s">
        <v>645</v>
      </c>
      <c r="W178" s="26" t="s">
        <v>645</v>
      </c>
      <c r="X178" s="26" t="s">
        <v>645</v>
      </c>
      <c r="Y178" s="26" t="s">
        <v>645</v>
      </c>
      <c r="Z178" s="26" t="s">
        <v>645</v>
      </c>
      <c r="AA178" s="26" t="s">
        <v>645</v>
      </c>
      <c r="AB178" s="38">
        <v>0</v>
      </c>
      <c r="AC178" s="35" t="s">
        <v>646</v>
      </c>
      <c r="AD178" s="35"/>
      <c r="AE178" s="36"/>
      <c r="AF178" s="11">
        <f t="shared" si="10"/>
        <v>2023</v>
      </c>
      <c r="AG178" s="11" t="str">
        <f t="shared" si="11"/>
        <v>540423202312052</v>
      </c>
    </row>
    <row r="179" ht="19.9" hidden="1" customHeight="1" spans="1:33">
      <c r="A179" s="25" t="str">
        <f>540423&amp;D179&amp;VLOOKUP(P179,{"青稞","01";"小麦","02";"饲料","03";"牦牛","04";"乳","05";"羊","06";"猪","07";"鸡","08";"蜂","09";"鱼虾","10";"藏药","11";"茶","12";"葡萄","13";"苹果","14";"猕猴桃","15";"设施农业","16";"乡村旅游","17";"商贸流通","18";"其他","19"},2,FALSE)&amp;TEXT(COUNTIF($P$5:P179,P179),"000")</f>
        <v>540423202319028</v>
      </c>
      <c r="B179" s="26" t="s">
        <v>48</v>
      </c>
      <c r="C179" s="27" t="s">
        <v>49</v>
      </c>
      <c r="D179" s="27">
        <v>2023</v>
      </c>
      <c r="E179" s="29" t="s">
        <v>395</v>
      </c>
      <c r="F179" s="50" t="s">
        <v>1332</v>
      </c>
      <c r="G179" s="50" t="s">
        <v>1332</v>
      </c>
      <c r="H179" s="73" t="s">
        <v>984</v>
      </c>
      <c r="I179" s="31">
        <f t="shared" si="8"/>
        <v>380</v>
      </c>
      <c r="J179" s="31">
        <f>VLOOKUP(E179,附件2!$E$9:$I$410,5,0)/10000</f>
        <v>380</v>
      </c>
      <c r="K179" s="32">
        <f>VLOOKUP(E179,附件2!E:AF,28,0)/10000</f>
        <v>0</v>
      </c>
      <c r="L179" s="31">
        <f t="shared" si="9"/>
        <v>371.360315</v>
      </c>
      <c r="M179" s="33">
        <f>VLOOKUP(E179,附件2!$E:$BE,30,0)/10000</f>
        <v>371.360315</v>
      </c>
      <c r="N179" s="34">
        <f>VLOOKUP(E179,附件2!$E:$BE,53,0)/10000</f>
        <v>0</v>
      </c>
      <c r="O179" s="26" t="s">
        <v>774</v>
      </c>
      <c r="P179" s="26" t="s">
        <v>643</v>
      </c>
      <c r="Q179" s="26" t="s">
        <v>644</v>
      </c>
      <c r="R179" s="26" t="s">
        <v>645</v>
      </c>
      <c r="S179" s="26" t="s">
        <v>645</v>
      </c>
      <c r="T179" s="26" t="s">
        <v>645</v>
      </c>
      <c r="U179" s="26" t="s">
        <v>645</v>
      </c>
      <c r="V179" s="26" t="s">
        <v>645</v>
      </c>
      <c r="W179" s="26" t="s">
        <v>645</v>
      </c>
      <c r="X179" s="26" t="s">
        <v>645</v>
      </c>
      <c r="Y179" s="26" t="s">
        <v>645</v>
      </c>
      <c r="Z179" s="26" t="s">
        <v>645</v>
      </c>
      <c r="AA179" s="26" t="s">
        <v>645</v>
      </c>
      <c r="AB179" s="26" t="s">
        <v>645</v>
      </c>
      <c r="AC179" s="26" t="s">
        <v>645</v>
      </c>
      <c r="AD179" s="35"/>
      <c r="AE179" s="36"/>
      <c r="AF179" s="11">
        <f t="shared" si="10"/>
        <v>2023</v>
      </c>
      <c r="AG179" s="11" t="str">
        <f t="shared" si="11"/>
        <v>540423202319028</v>
      </c>
    </row>
    <row r="180" ht="19.9" hidden="1" customHeight="1" spans="1:33">
      <c r="A180" s="25" t="str">
        <f>540423&amp;D180&amp;VLOOKUP(P180,{"青稞","01";"小麦","02";"饲料","03";"牦牛","04";"乳","05";"羊","06";"猪","07";"鸡","08";"蜂","09";"鱼虾","10";"藏药","11";"茶","12";"葡萄","13";"苹果","14";"猕猴桃","15";"设施农业","16";"乡村旅游","17";"商贸流通","18";"其他","19"},2,FALSE)&amp;TEXT(COUNTIF($P$5:P180,P180),"000")</f>
        <v>540423202319029</v>
      </c>
      <c r="B180" s="26" t="s">
        <v>48</v>
      </c>
      <c r="C180" s="27" t="s">
        <v>49</v>
      </c>
      <c r="D180" s="27">
        <v>2023</v>
      </c>
      <c r="E180" s="29" t="s">
        <v>381</v>
      </c>
      <c r="F180" s="39" t="s">
        <v>1397</v>
      </c>
      <c r="G180" s="39" t="s">
        <v>1397</v>
      </c>
      <c r="H180" s="73" t="s">
        <v>986</v>
      </c>
      <c r="I180" s="31">
        <f t="shared" si="8"/>
        <v>260</v>
      </c>
      <c r="J180" s="31">
        <f>VLOOKUP(E180,附件2!$E$9:$I$410,5,0)/10000</f>
        <v>260</v>
      </c>
      <c r="K180" s="32">
        <f>VLOOKUP(E180,附件2!E:AF,28,0)/10000</f>
        <v>0</v>
      </c>
      <c r="L180" s="31">
        <f t="shared" si="9"/>
        <v>248.12</v>
      </c>
      <c r="M180" s="33">
        <f>VLOOKUP(E180,附件2!$E:$BE,30,0)/10000</f>
        <v>248.12</v>
      </c>
      <c r="N180" s="34">
        <f>VLOOKUP(E180,附件2!$E:$BE,53,0)/10000</f>
        <v>0</v>
      </c>
      <c r="O180" s="26" t="s">
        <v>774</v>
      </c>
      <c r="P180" s="26" t="s">
        <v>643</v>
      </c>
      <c r="Q180" s="26" t="s">
        <v>644</v>
      </c>
      <c r="R180" s="26" t="s">
        <v>645</v>
      </c>
      <c r="S180" s="26" t="s">
        <v>645</v>
      </c>
      <c r="T180" s="26" t="s">
        <v>645</v>
      </c>
      <c r="U180" s="26" t="s">
        <v>645</v>
      </c>
      <c r="V180" s="26" t="s">
        <v>645</v>
      </c>
      <c r="W180" s="26" t="s">
        <v>645</v>
      </c>
      <c r="X180" s="26" t="s">
        <v>645</v>
      </c>
      <c r="Y180" s="26" t="s">
        <v>645</v>
      </c>
      <c r="Z180" s="26" t="s">
        <v>645</v>
      </c>
      <c r="AA180" s="26" t="s">
        <v>645</v>
      </c>
      <c r="AB180" s="26" t="s">
        <v>645</v>
      </c>
      <c r="AC180" s="26" t="s">
        <v>645</v>
      </c>
      <c r="AD180" s="35"/>
      <c r="AE180" s="36"/>
      <c r="AF180" s="11">
        <f t="shared" si="10"/>
        <v>2023</v>
      </c>
      <c r="AG180" s="11" t="str">
        <f t="shared" si="11"/>
        <v>540423202319029</v>
      </c>
    </row>
    <row r="181" ht="19.9" hidden="1" customHeight="1" spans="1:33">
      <c r="A181" s="25" t="str">
        <f>540423&amp;D181&amp;VLOOKUP(P181,{"青稞","01";"小麦","02";"饲料","03";"牦牛","04";"乳","05";"羊","06";"猪","07";"鸡","08";"蜂","09";"鱼虾","10";"藏药","11";"茶","12";"葡萄","13";"苹果","14";"猕猴桃","15";"设施农业","16";"乡村旅游","17";"商贸流通","18";"其他","19"},2,FALSE)&amp;TEXT(COUNTIF($P$5:P181,P181),"000")</f>
        <v>540423201707018</v>
      </c>
      <c r="B181" s="26" t="s">
        <v>48</v>
      </c>
      <c r="C181" s="27" t="s">
        <v>49</v>
      </c>
      <c r="D181" s="27">
        <v>2017</v>
      </c>
      <c r="E181" s="29" t="s">
        <v>176</v>
      </c>
      <c r="F181" s="85" t="s">
        <v>1333</v>
      </c>
      <c r="G181" s="85" t="s">
        <v>1333</v>
      </c>
      <c r="H181" s="73" t="s">
        <v>987</v>
      </c>
      <c r="I181" s="31">
        <f t="shared" si="8"/>
        <v>14.5</v>
      </c>
      <c r="J181" s="31">
        <f>VLOOKUP(E181,附件2!$E$9:$I$410,5,0)/10000</f>
        <v>14.5</v>
      </c>
      <c r="K181" s="32">
        <f>VLOOKUP(E181,附件2!E:AF,28,0)/10000</f>
        <v>0</v>
      </c>
      <c r="L181" s="31">
        <f t="shared" si="9"/>
        <v>12.56</v>
      </c>
      <c r="M181" s="33">
        <f>VLOOKUP(E181,附件2!$E:$BE,30,0)/10000</f>
        <v>12.56</v>
      </c>
      <c r="N181" s="34">
        <f>VLOOKUP(E181,附件2!$E:$BE,53,0)/10000</f>
        <v>0</v>
      </c>
      <c r="O181" s="26" t="s">
        <v>774</v>
      </c>
      <c r="P181" s="26" t="s">
        <v>726</v>
      </c>
      <c r="Q181" s="26" t="s">
        <v>644</v>
      </c>
      <c r="R181" s="26" t="s">
        <v>645</v>
      </c>
      <c r="S181" s="26" t="s">
        <v>645</v>
      </c>
      <c r="T181" s="26" t="s">
        <v>645</v>
      </c>
      <c r="U181" s="26" t="s">
        <v>645</v>
      </c>
      <c r="V181" s="26" t="s">
        <v>645</v>
      </c>
      <c r="W181" s="26" t="s">
        <v>645</v>
      </c>
      <c r="X181" s="26" t="s">
        <v>645</v>
      </c>
      <c r="Y181" s="26" t="s">
        <v>645</v>
      </c>
      <c r="Z181" s="26" t="s">
        <v>645</v>
      </c>
      <c r="AA181" s="26" t="s">
        <v>645</v>
      </c>
      <c r="AB181" s="26" t="s">
        <v>645</v>
      </c>
      <c r="AC181" s="26" t="s">
        <v>645</v>
      </c>
      <c r="AD181" s="35"/>
      <c r="AE181" s="36"/>
      <c r="AF181" s="11">
        <f t="shared" si="10"/>
        <v>2017</v>
      </c>
      <c r="AG181" s="11" t="str">
        <f t="shared" si="11"/>
        <v>540423201707018</v>
      </c>
    </row>
    <row r="182" ht="19.9" hidden="1" customHeight="1" spans="1:33">
      <c r="A182" s="25" t="str">
        <f>540423&amp;D182&amp;VLOOKUP(P182,{"青稞","01";"小麦","02";"饲料","03";"牦牛","04";"乳","05";"羊","06";"猪","07";"鸡","08";"蜂","09";"鱼虾","10";"藏药","11";"茶","12";"葡萄","13";"苹果","14";"猕猴桃","15";"设施农业","16";"乡村旅游","17";"商贸流通","18";"其他","19"},2,FALSE)&amp;TEXT(COUNTIF($P$5:P182,P182),"000")</f>
        <v>540423201912053</v>
      </c>
      <c r="B182" s="26" t="s">
        <v>48</v>
      </c>
      <c r="C182" s="27" t="s">
        <v>49</v>
      </c>
      <c r="D182" s="27">
        <v>2019</v>
      </c>
      <c r="E182" s="26" t="s">
        <v>236</v>
      </c>
      <c r="F182" s="62" t="s">
        <v>1427</v>
      </c>
      <c r="G182" s="62" t="s">
        <v>1427</v>
      </c>
      <c r="H182" s="30" t="s">
        <v>1478</v>
      </c>
      <c r="I182" s="31">
        <f t="shared" si="8"/>
        <v>332.53</v>
      </c>
      <c r="J182" s="31">
        <f>VLOOKUP(E182,附件2!$E$9:$I$410,5,0)/10000</f>
        <v>332.53</v>
      </c>
      <c r="K182" s="32">
        <f>VLOOKUP(E182,附件2!E:AF,28,0)/10000</f>
        <v>0</v>
      </c>
      <c r="L182" s="31">
        <f t="shared" si="9"/>
        <v>295.082803</v>
      </c>
      <c r="M182" s="33">
        <f>VLOOKUP(E182,附件2!$E:$BE,30,0)/10000</f>
        <v>295.082803</v>
      </c>
      <c r="N182" s="34">
        <f>VLOOKUP(E182,附件2!$E:$BE,53,0)/10000</f>
        <v>0</v>
      </c>
      <c r="O182" s="26" t="s">
        <v>1320</v>
      </c>
      <c r="P182" s="26" t="s">
        <v>772</v>
      </c>
      <c r="Q182" s="26" t="s">
        <v>644</v>
      </c>
      <c r="R182" s="26" t="s">
        <v>645</v>
      </c>
      <c r="S182" s="26" t="s">
        <v>645</v>
      </c>
      <c r="T182" s="26" t="s">
        <v>645</v>
      </c>
      <c r="U182" s="26" t="s">
        <v>645</v>
      </c>
      <c r="V182" s="26" t="s">
        <v>645</v>
      </c>
      <c r="W182" s="26" t="s">
        <v>645</v>
      </c>
      <c r="X182" s="26" t="s">
        <v>645</v>
      </c>
      <c r="Y182" s="26" t="s">
        <v>645</v>
      </c>
      <c r="Z182" s="26" t="s">
        <v>645</v>
      </c>
      <c r="AA182" s="26" t="s">
        <v>645</v>
      </c>
      <c r="AB182" s="26" t="s">
        <v>645</v>
      </c>
      <c r="AC182" s="26" t="s">
        <v>645</v>
      </c>
      <c r="AD182" s="35"/>
      <c r="AE182" s="36"/>
      <c r="AF182" s="11">
        <f t="shared" si="10"/>
        <v>2019</v>
      </c>
      <c r="AG182" s="11" t="str">
        <f t="shared" si="11"/>
        <v>540423201912053</v>
      </c>
    </row>
    <row r="183" ht="19.9" hidden="1" customHeight="1" spans="1:33">
      <c r="A183" s="25" t="str">
        <f>540423&amp;D183&amp;VLOOKUP(P183,{"青稞","01";"小麦","02";"饲料","03";"牦牛","04";"乳","05";"羊","06";"猪","07";"鸡","08";"蜂","09";"鱼虾","10";"藏药","11";"茶","12";"葡萄","13";"苹果","14";"猕猴桃","15";"设施农业","16";"乡村旅游","17";"商贸流通","18";"其他","19"},2,FALSE)&amp;TEXT(COUNTIF($P$5:P183,P183),"000")</f>
        <v>540423201707019</v>
      </c>
      <c r="B183" s="26" t="s">
        <v>48</v>
      </c>
      <c r="C183" s="27" t="s">
        <v>49</v>
      </c>
      <c r="D183" s="27">
        <v>2017</v>
      </c>
      <c r="E183" s="26" t="s">
        <v>179</v>
      </c>
      <c r="F183" s="62" t="s">
        <v>1479</v>
      </c>
      <c r="G183" s="62" t="s">
        <v>1479</v>
      </c>
      <c r="H183" s="30" t="s">
        <v>1480</v>
      </c>
      <c r="I183" s="31">
        <f t="shared" si="8"/>
        <v>30</v>
      </c>
      <c r="J183" s="31">
        <f>VLOOKUP(E183,附件2!$E$9:$I$410,5,0)/10000</f>
        <v>30</v>
      </c>
      <c r="K183" s="32">
        <f>VLOOKUP(E183,附件2!E:AF,28,0)/10000</f>
        <v>0</v>
      </c>
      <c r="L183" s="31">
        <f t="shared" si="9"/>
        <v>30</v>
      </c>
      <c r="M183" s="33">
        <f>VLOOKUP(E183,附件2!$E:$BE,30,0)/10000</f>
        <v>30</v>
      </c>
      <c r="N183" s="34">
        <f>VLOOKUP(E183,附件2!$E:$BE,53,0)/10000</f>
        <v>0</v>
      </c>
      <c r="O183" s="26" t="s">
        <v>1320</v>
      </c>
      <c r="P183" s="26" t="s">
        <v>726</v>
      </c>
      <c r="Q183" s="26" t="s">
        <v>644</v>
      </c>
      <c r="R183" s="26" t="s">
        <v>645</v>
      </c>
      <c r="S183" s="26" t="s">
        <v>645</v>
      </c>
      <c r="T183" s="26" t="s">
        <v>645</v>
      </c>
      <c r="U183" s="26" t="s">
        <v>645</v>
      </c>
      <c r="V183" s="26" t="s">
        <v>645</v>
      </c>
      <c r="W183" s="26" t="s">
        <v>645</v>
      </c>
      <c r="X183" s="26" t="s">
        <v>645</v>
      </c>
      <c r="Y183" s="26" t="s">
        <v>645</v>
      </c>
      <c r="Z183" s="26" t="s">
        <v>645</v>
      </c>
      <c r="AA183" s="26" t="s">
        <v>645</v>
      </c>
      <c r="AB183" s="26" t="s">
        <v>645</v>
      </c>
      <c r="AC183" s="26" t="s">
        <v>645</v>
      </c>
      <c r="AD183" s="35"/>
      <c r="AE183" s="36"/>
      <c r="AF183" s="11">
        <f t="shared" si="10"/>
        <v>2017</v>
      </c>
      <c r="AG183" s="11" t="str">
        <f t="shared" si="11"/>
        <v>540423201707019</v>
      </c>
    </row>
    <row r="184" ht="19.9" hidden="1" customHeight="1" spans="1:33">
      <c r="A184" s="25" t="str">
        <f>540423&amp;D184&amp;VLOOKUP(P184,{"青稞","01";"小麦","02";"饲料","03";"牦牛","04";"乳","05";"羊","06";"猪","07";"鸡","08";"蜂","09";"鱼虾","10";"藏药","11";"茶","12";"葡萄","13";"苹果","14";"猕猴桃","15";"设施农业","16";"乡村旅游","17";"商贸流通","18";"其他","19"},2,FALSE)&amp;TEXT(COUNTIF($P$5:P184,P184),"000")</f>
        <v>540423201912054</v>
      </c>
      <c r="B184" s="60" t="s">
        <v>48</v>
      </c>
      <c r="C184" s="27" t="s">
        <v>49</v>
      </c>
      <c r="D184" s="27">
        <v>2019</v>
      </c>
      <c r="E184" s="86" t="s">
        <v>237</v>
      </c>
      <c r="F184" s="51" t="s">
        <v>1360</v>
      </c>
      <c r="G184" s="51" t="s">
        <v>1360</v>
      </c>
      <c r="H184" s="65" t="s">
        <v>1481</v>
      </c>
      <c r="I184" s="31">
        <f t="shared" si="8"/>
        <v>213.62</v>
      </c>
      <c r="J184" s="31">
        <f>VLOOKUP(E184,附件2!$E$9:$I$410,5,0)/10000</f>
        <v>213.62</v>
      </c>
      <c r="K184" s="32">
        <f>VLOOKUP(E184,附件2!E:AF,28,0)/10000</f>
        <v>0</v>
      </c>
      <c r="L184" s="31">
        <f t="shared" si="9"/>
        <v>204.327971</v>
      </c>
      <c r="M184" s="33">
        <f>VLOOKUP(E184,附件2!$E:$BE,30,0)/10000</f>
        <v>204.327971</v>
      </c>
      <c r="N184" s="34">
        <f>VLOOKUP(E184,附件2!$E:$BE,53,0)/10000</f>
        <v>0</v>
      </c>
      <c r="O184" s="26" t="s">
        <v>1320</v>
      </c>
      <c r="P184" s="26" t="s">
        <v>772</v>
      </c>
      <c r="Q184" s="26" t="s">
        <v>644</v>
      </c>
      <c r="R184" s="26" t="s">
        <v>645</v>
      </c>
      <c r="S184" s="26" t="s">
        <v>645</v>
      </c>
      <c r="T184" s="26" t="s">
        <v>645</v>
      </c>
      <c r="U184" s="26" t="s">
        <v>645</v>
      </c>
      <c r="V184" s="26" t="s">
        <v>645</v>
      </c>
      <c r="W184" s="26" t="s">
        <v>645</v>
      </c>
      <c r="X184" s="26" t="s">
        <v>645</v>
      </c>
      <c r="Y184" s="26" t="s">
        <v>645</v>
      </c>
      <c r="Z184" s="26" t="s">
        <v>645</v>
      </c>
      <c r="AA184" s="26" t="s">
        <v>645</v>
      </c>
      <c r="AB184" s="26" t="s">
        <v>645</v>
      </c>
      <c r="AC184" s="26" t="s">
        <v>645</v>
      </c>
      <c r="AD184" s="35"/>
      <c r="AE184" s="36"/>
      <c r="AF184" s="11">
        <f t="shared" si="10"/>
        <v>2019</v>
      </c>
      <c r="AG184" s="11" t="str">
        <f t="shared" si="11"/>
        <v>540423201912054</v>
      </c>
    </row>
    <row r="185" ht="19.9" hidden="1" customHeight="1" spans="1:33">
      <c r="A185" s="25" t="str">
        <f>540423&amp;D185&amp;VLOOKUP(P185,{"青稞","01";"小麦","02";"饲料","03";"牦牛","04";"乳","05";"羊","06";"猪","07";"鸡","08";"蜂","09";"鱼虾","10";"藏药","11";"茶","12";"葡萄","13";"苹果","14";"猕猴桃","15";"设施农业","16";"乡村旅游","17";"商贸流通","18";"其他","19"},2,FALSE)&amp;TEXT(COUNTIF($P$5:P185,P185),"000")</f>
        <v>540423201912055</v>
      </c>
      <c r="B185" s="60" t="s">
        <v>48</v>
      </c>
      <c r="C185" s="27" t="s">
        <v>49</v>
      </c>
      <c r="D185" s="27">
        <v>2019</v>
      </c>
      <c r="E185" s="86" t="s">
        <v>240</v>
      </c>
      <c r="F185" s="50" t="s">
        <v>1327</v>
      </c>
      <c r="G185" s="50" t="s">
        <v>1327</v>
      </c>
      <c r="H185" s="65" t="s">
        <v>1482</v>
      </c>
      <c r="I185" s="31">
        <f t="shared" si="8"/>
        <v>149.65</v>
      </c>
      <c r="J185" s="31">
        <f>VLOOKUP(E185,附件2!$E$9:$I$410,5,0)/10000</f>
        <v>149.65</v>
      </c>
      <c r="K185" s="32">
        <f>VLOOKUP(E185,附件2!E:AF,28,0)/10000</f>
        <v>0</v>
      </c>
      <c r="L185" s="31">
        <f t="shared" si="9"/>
        <v>141.212502</v>
      </c>
      <c r="M185" s="33">
        <f>VLOOKUP(E185,附件2!$E:$BE,30,0)/10000</f>
        <v>141.212502</v>
      </c>
      <c r="N185" s="34">
        <f>VLOOKUP(E185,附件2!$E:$BE,53,0)/10000</f>
        <v>0</v>
      </c>
      <c r="O185" s="26" t="s">
        <v>1320</v>
      </c>
      <c r="P185" s="26" t="s">
        <v>772</v>
      </c>
      <c r="Q185" s="26" t="s">
        <v>644</v>
      </c>
      <c r="R185" s="26" t="s">
        <v>645</v>
      </c>
      <c r="S185" s="26" t="s">
        <v>645</v>
      </c>
      <c r="T185" s="26" t="s">
        <v>645</v>
      </c>
      <c r="U185" s="26" t="s">
        <v>645</v>
      </c>
      <c r="V185" s="26" t="s">
        <v>645</v>
      </c>
      <c r="W185" s="26" t="s">
        <v>645</v>
      </c>
      <c r="X185" s="26" t="s">
        <v>645</v>
      </c>
      <c r="Y185" s="26" t="s">
        <v>645</v>
      </c>
      <c r="Z185" s="26" t="s">
        <v>645</v>
      </c>
      <c r="AA185" s="26" t="s">
        <v>645</v>
      </c>
      <c r="AB185" s="26" t="s">
        <v>645</v>
      </c>
      <c r="AC185" s="26" t="s">
        <v>645</v>
      </c>
      <c r="AD185" s="35"/>
      <c r="AE185" s="36"/>
      <c r="AF185" s="11">
        <f t="shared" si="10"/>
        <v>2019</v>
      </c>
      <c r="AG185" s="11" t="str">
        <f t="shared" si="11"/>
        <v>540423201912055</v>
      </c>
    </row>
    <row r="186" ht="19.9" hidden="1" customHeight="1" spans="1:33">
      <c r="A186" s="25" t="str">
        <f>540423&amp;D186&amp;VLOOKUP(P186,{"青稞","01";"小麦","02";"饲料","03";"牦牛","04";"乳","05";"羊","06";"猪","07";"鸡","08";"蜂","09";"鱼虾","10";"藏药","11";"茶","12";"葡萄","13";"苹果","14";"猕猴桃","15";"设施农业","16";"乡村旅游","17";"商贸流通","18";"其他","19"},2,FALSE)&amp;TEXT(COUNTIF($P$5:P186,P186),"000")</f>
        <v>540423201912056</v>
      </c>
      <c r="B186" s="60" t="s">
        <v>48</v>
      </c>
      <c r="C186" s="27" t="s">
        <v>49</v>
      </c>
      <c r="D186" s="27">
        <v>2019</v>
      </c>
      <c r="E186" s="86" t="s">
        <v>241</v>
      </c>
      <c r="F186" s="50" t="s">
        <v>1456</v>
      </c>
      <c r="G186" s="50" t="s">
        <v>1456</v>
      </c>
      <c r="H186" s="65" t="s">
        <v>1483</v>
      </c>
      <c r="I186" s="31">
        <f t="shared" si="8"/>
        <v>88.08</v>
      </c>
      <c r="J186" s="31">
        <f>VLOOKUP(E186,附件2!$E$9:$I$410,5,0)/10000</f>
        <v>88.08</v>
      </c>
      <c r="K186" s="32">
        <f>VLOOKUP(E186,附件2!E:AF,28,0)/10000</f>
        <v>0</v>
      </c>
      <c r="L186" s="31">
        <f t="shared" si="9"/>
        <v>87.809827</v>
      </c>
      <c r="M186" s="33">
        <f>VLOOKUP(E186,附件2!$E:$BE,30,0)/10000</f>
        <v>87.809827</v>
      </c>
      <c r="N186" s="34">
        <f>VLOOKUP(E186,附件2!$E:$BE,53,0)/10000</f>
        <v>0</v>
      </c>
      <c r="O186" s="26" t="s">
        <v>1320</v>
      </c>
      <c r="P186" s="26" t="s">
        <v>772</v>
      </c>
      <c r="Q186" s="26" t="s">
        <v>644</v>
      </c>
      <c r="R186" s="26" t="s">
        <v>645</v>
      </c>
      <c r="S186" s="26" t="s">
        <v>645</v>
      </c>
      <c r="T186" s="26" t="s">
        <v>645</v>
      </c>
      <c r="U186" s="26" t="s">
        <v>645</v>
      </c>
      <c r="V186" s="26" t="s">
        <v>645</v>
      </c>
      <c r="W186" s="26" t="s">
        <v>645</v>
      </c>
      <c r="X186" s="26" t="s">
        <v>645</v>
      </c>
      <c r="Y186" s="26" t="s">
        <v>645</v>
      </c>
      <c r="Z186" s="26" t="s">
        <v>645</v>
      </c>
      <c r="AA186" s="26" t="s">
        <v>645</v>
      </c>
      <c r="AB186" s="26" t="s">
        <v>645</v>
      </c>
      <c r="AC186" s="26" t="s">
        <v>645</v>
      </c>
      <c r="AD186" s="35"/>
      <c r="AE186" s="36"/>
      <c r="AF186" s="11">
        <f t="shared" si="10"/>
        <v>2019</v>
      </c>
      <c r="AG186" s="11" t="str">
        <f t="shared" si="11"/>
        <v>540423201912056</v>
      </c>
    </row>
    <row r="187" ht="19.9" hidden="1" customHeight="1" spans="1:33">
      <c r="A187" s="25" t="str">
        <f>540423&amp;D187&amp;VLOOKUP(P187,{"青稞","01";"小麦","02";"饲料","03";"牦牛","04";"乳","05";"羊","06";"猪","07";"鸡","08";"蜂","09";"鱼虾","10";"藏药","11";"茶","12";"葡萄","13";"苹果","14";"猕猴桃","15";"设施农业","16";"乡村旅游","17";"商贸流通","18";"其他","19"},2,FALSE)&amp;TEXT(COUNTIF($P$5:P187,P187),"000")</f>
        <v>540423201417031</v>
      </c>
      <c r="B187" s="60" t="s">
        <v>48</v>
      </c>
      <c r="C187" s="27" t="s">
        <v>49</v>
      </c>
      <c r="D187" s="27">
        <v>2014</v>
      </c>
      <c r="E187" s="86" t="s">
        <v>429</v>
      </c>
      <c r="F187" s="39"/>
      <c r="G187" s="50" t="s">
        <v>988</v>
      </c>
      <c r="H187" s="87" t="s">
        <v>989</v>
      </c>
      <c r="I187" s="31">
        <f t="shared" si="8"/>
        <v>447.2</v>
      </c>
      <c r="J187" s="31">
        <f>VLOOKUP(E187,附件2!$E$9:$I$410,5,0)/10000</f>
        <v>447.2</v>
      </c>
      <c r="K187" s="32">
        <f>VLOOKUP(E187,附件2!E:AF,28,0)/10000</f>
        <v>0</v>
      </c>
      <c r="L187" s="31">
        <f t="shared" si="9"/>
        <v>447.2</v>
      </c>
      <c r="M187" s="33">
        <f>VLOOKUP(E187,附件2!$E:$BE,30,0)/10000</f>
        <v>447.2</v>
      </c>
      <c r="N187" s="34">
        <f>VLOOKUP(E187,附件2!$E:$BE,53,0)/10000</f>
        <v>0</v>
      </c>
      <c r="O187" s="26" t="s">
        <v>774</v>
      </c>
      <c r="P187" s="26" t="s">
        <v>655</v>
      </c>
      <c r="Q187" s="26" t="s">
        <v>644</v>
      </c>
      <c r="R187" s="26" t="s">
        <v>645</v>
      </c>
      <c r="S187" s="26" t="s">
        <v>645</v>
      </c>
      <c r="T187" s="26" t="s">
        <v>645</v>
      </c>
      <c r="U187" s="26" t="s">
        <v>645</v>
      </c>
      <c r="V187" s="26" t="s">
        <v>645</v>
      </c>
      <c r="W187" s="26" t="s">
        <v>645</v>
      </c>
      <c r="X187" s="26" t="s">
        <v>645</v>
      </c>
      <c r="Y187" s="26" t="s">
        <v>645</v>
      </c>
      <c r="Z187" s="26" t="s">
        <v>645</v>
      </c>
      <c r="AA187" s="26" t="s">
        <v>645</v>
      </c>
      <c r="AB187" s="26" t="s">
        <v>645</v>
      </c>
      <c r="AC187" s="26" t="s">
        <v>645</v>
      </c>
      <c r="AD187" s="35"/>
      <c r="AE187" s="36"/>
      <c r="AF187" s="11">
        <f t="shared" si="10"/>
        <v>2014</v>
      </c>
      <c r="AG187" s="11" t="str">
        <f t="shared" si="11"/>
        <v>540423201417031</v>
      </c>
    </row>
    <row r="188" ht="19.9" hidden="1" customHeight="1" spans="1:33">
      <c r="A188" s="25" t="str">
        <f>540423&amp;D188&amp;VLOOKUP(P188,{"青稞","01";"小麦","02";"饲料","03";"牦牛","04";"乳","05";"羊","06";"猪","07";"鸡","08";"蜂","09";"鱼虾","10";"藏药","11";"茶","12";"葡萄","13";"苹果","14";"猕猴桃","15";"设施农业","16";"乡村旅游","17";"商贸流通","18";"其他","19"},2,FALSE)&amp;TEXT(COUNTIF($P$5:P188,P188),"000")</f>
        <v>540423201417032</v>
      </c>
      <c r="B188" s="60" t="s">
        <v>48</v>
      </c>
      <c r="C188" s="27" t="s">
        <v>49</v>
      </c>
      <c r="D188" s="27">
        <v>2014</v>
      </c>
      <c r="E188" s="29" t="s">
        <v>430</v>
      </c>
      <c r="F188" s="39"/>
      <c r="G188" s="50" t="s">
        <v>990</v>
      </c>
      <c r="H188" s="88" t="s">
        <v>991</v>
      </c>
      <c r="I188" s="31">
        <f t="shared" si="8"/>
        <v>800</v>
      </c>
      <c r="J188" s="31">
        <f>VLOOKUP(E188,附件2!$E$9:$I$410,5,0)/10000</f>
        <v>800</v>
      </c>
      <c r="K188" s="32">
        <f>VLOOKUP(E188,附件2!E:AF,28,0)/10000</f>
        <v>0</v>
      </c>
      <c r="L188" s="31">
        <f t="shared" si="9"/>
        <v>800</v>
      </c>
      <c r="M188" s="33">
        <f>VLOOKUP(E188,附件2!$E:$BE,30,0)/10000</f>
        <v>800</v>
      </c>
      <c r="N188" s="34">
        <f>VLOOKUP(E188,附件2!$E:$BE,53,0)/10000</f>
        <v>0</v>
      </c>
      <c r="O188" s="26" t="s">
        <v>774</v>
      </c>
      <c r="P188" s="26" t="s">
        <v>655</v>
      </c>
      <c r="Q188" s="26" t="s">
        <v>644</v>
      </c>
      <c r="R188" s="26" t="s">
        <v>645</v>
      </c>
      <c r="S188" s="26" t="s">
        <v>645</v>
      </c>
      <c r="T188" s="26" t="s">
        <v>645</v>
      </c>
      <c r="U188" s="26" t="s">
        <v>645</v>
      </c>
      <c r="V188" s="26" t="s">
        <v>645</v>
      </c>
      <c r="W188" s="26" t="s">
        <v>645</v>
      </c>
      <c r="X188" s="26" t="s">
        <v>645</v>
      </c>
      <c r="Y188" s="26" t="s">
        <v>645</v>
      </c>
      <c r="Z188" s="26" t="s">
        <v>645</v>
      </c>
      <c r="AA188" s="26" t="s">
        <v>645</v>
      </c>
      <c r="AB188" s="26" t="s">
        <v>645</v>
      </c>
      <c r="AC188" s="26" t="s">
        <v>645</v>
      </c>
      <c r="AD188" s="35"/>
      <c r="AE188" s="36"/>
      <c r="AF188" s="11">
        <f t="shared" si="10"/>
        <v>2014</v>
      </c>
      <c r="AG188" s="11" t="str">
        <f t="shared" si="11"/>
        <v>540423201417032</v>
      </c>
    </row>
    <row r="189" ht="19.9" hidden="1" customHeight="1" spans="1:33">
      <c r="A189" s="25" t="str">
        <f>540423&amp;D189&amp;VLOOKUP(P189,{"青稞","01";"小麦","02";"饲料","03";"牦牛","04";"乳","05";"羊","06";"猪","07";"鸡","08";"蜂","09";"鱼虾","10";"藏药","11";"茶","12";"葡萄","13";"苹果","14";"猕猴桃","15";"设施农业","16";"乡村旅游","17";"商贸流通","18";"其他","19"},2,FALSE)&amp;TEXT(COUNTIF($P$5:P189,P189),"000")</f>
        <v>540423201417033</v>
      </c>
      <c r="B189" s="60" t="s">
        <v>48</v>
      </c>
      <c r="C189" s="27" t="s">
        <v>49</v>
      </c>
      <c r="D189" s="27">
        <v>2014</v>
      </c>
      <c r="E189" s="29" t="s">
        <v>431</v>
      </c>
      <c r="F189" s="39"/>
      <c r="G189" s="50" t="s">
        <v>992</v>
      </c>
      <c r="H189" s="88" t="s">
        <v>993</v>
      </c>
      <c r="I189" s="31">
        <f t="shared" si="8"/>
        <v>1500</v>
      </c>
      <c r="J189" s="31">
        <f>VLOOKUP(E189,附件2!$E$9:$I$410,5,0)/10000</f>
        <v>1500</v>
      </c>
      <c r="K189" s="32">
        <f>VLOOKUP(E189,附件2!E:AF,28,0)/10000</f>
        <v>0</v>
      </c>
      <c r="L189" s="31">
        <f t="shared" si="9"/>
        <v>1500</v>
      </c>
      <c r="M189" s="33">
        <f>VLOOKUP(E189,附件2!$E:$BE,30,0)/10000</f>
        <v>1500</v>
      </c>
      <c r="N189" s="34">
        <f>VLOOKUP(E189,附件2!$E:$BE,53,0)/10000</f>
        <v>0</v>
      </c>
      <c r="O189" s="26" t="s">
        <v>774</v>
      </c>
      <c r="P189" s="26" t="s">
        <v>655</v>
      </c>
      <c r="Q189" s="26" t="s">
        <v>644</v>
      </c>
      <c r="R189" s="26" t="s">
        <v>645</v>
      </c>
      <c r="S189" s="26" t="s">
        <v>645</v>
      </c>
      <c r="T189" s="26" t="s">
        <v>645</v>
      </c>
      <c r="U189" s="26" t="s">
        <v>645</v>
      </c>
      <c r="V189" s="26" t="s">
        <v>645</v>
      </c>
      <c r="W189" s="26" t="s">
        <v>645</v>
      </c>
      <c r="X189" s="26" t="s">
        <v>645</v>
      </c>
      <c r="Y189" s="26" t="s">
        <v>645</v>
      </c>
      <c r="Z189" s="26" t="s">
        <v>645</v>
      </c>
      <c r="AA189" s="26" t="s">
        <v>645</v>
      </c>
      <c r="AB189" s="26" t="s">
        <v>645</v>
      </c>
      <c r="AC189" s="26" t="s">
        <v>645</v>
      </c>
      <c r="AD189" s="35"/>
      <c r="AE189" s="36"/>
      <c r="AF189" s="11">
        <f t="shared" si="10"/>
        <v>2014</v>
      </c>
      <c r="AG189" s="11" t="str">
        <f t="shared" si="11"/>
        <v>540423201417033</v>
      </c>
    </row>
    <row r="190" ht="19.9" hidden="1" customHeight="1" spans="1:33">
      <c r="A190" s="25" t="str">
        <f>540423&amp;D190&amp;VLOOKUP(P190,{"青稞","01";"小麦","02";"饲料","03";"牦牛","04";"乳","05";"羊","06";"猪","07";"鸡","08";"蜂","09";"鱼虾","10";"藏药","11";"茶","12";"葡萄","13";"苹果","14";"猕猴桃","15";"设施农业","16";"乡村旅游","17";"商贸流通","18";"其他","19"},2,FALSE)&amp;TEXT(COUNTIF($P$5:P190,P190),"000")</f>
        <v>540423201417034</v>
      </c>
      <c r="B190" s="60" t="s">
        <v>48</v>
      </c>
      <c r="C190" s="27" t="s">
        <v>49</v>
      </c>
      <c r="D190" s="27">
        <v>2014</v>
      </c>
      <c r="E190" s="29" t="s">
        <v>432</v>
      </c>
      <c r="F190" s="39"/>
      <c r="G190" s="50" t="s">
        <v>992</v>
      </c>
      <c r="H190" s="65" t="s">
        <v>995</v>
      </c>
      <c r="I190" s="31">
        <f t="shared" si="8"/>
        <v>4198</v>
      </c>
      <c r="J190" s="31">
        <f>VLOOKUP(E190,附件2!$E$9:$I$410,5,0)/10000</f>
        <v>4198</v>
      </c>
      <c r="K190" s="32">
        <f>VLOOKUP(E190,附件2!E:AF,28,0)/10000</f>
        <v>0</v>
      </c>
      <c r="L190" s="31">
        <f t="shared" si="9"/>
        <v>4198</v>
      </c>
      <c r="M190" s="33">
        <f>VLOOKUP(E190,附件2!$E:$BE,30,0)/10000</f>
        <v>4198</v>
      </c>
      <c r="N190" s="34">
        <f>VLOOKUP(E190,附件2!$E:$BE,53,0)/10000</f>
        <v>0</v>
      </c>
      <c r="O190" s="26" t="s">
        <v>642</v>
      </c>
      <c r="P190" s="26" t="s">
        <v>655</v>
      </c>
      <c r="Q190" s="26" t="s">
        <v>644</v>
      </c>
      <c r="R190" s="26" t="s">
        <v>644</v>
      </c>
      <c r="S190" s="26" t="s">
        <v>51</v>
      </c>
      <c r="T190" s="26" t="s">
        <v>645</v>
      </c>
      <c r="U190" s="26" t="s">
        <v>645</v>
      </c>
      <c r="V190" s="26" t="s">
        <v>645</v>
      </c>
      <c r="W190" s="26" t="s">
        <v>645</v>
      </c>
      <c r="X190" s="26" t="s">
        <v>645</v>
      </c>
      <c r="Y190" s="26" t="s">
        <v>645</v>
      </c>
      <c r="Z190" s="26" t="s">
        <v>645</v>
      </c>
      <c r="AA190" s="26" t="s">
        <v>645</v>
      </c>
      <c r="AB190" s="26" t="s">
        <v>645</v>
      </c>
      <c r="AC190" s="26" t="s">
        <v>645</v>
      </c>
      <c r="AD190" s="35"/>
      <c r="AE190" s="36"/>
      <c r="AF190" s="11">
        <f t="shared" si="10"/>
        <v>2014</v>
      </c>
      <c r="AG190" s="11" t="str">
        <f t="shared" si="11"/>
        <v>540423201417034</v>
      </c>
    </row>
    <row r="191" ht="19.9" hidden="1" customHeight="1" spans="1:33">
      <c r="A191" s="25" t="str">
        <f>540423&amp;D191&amp;VLOOKUP(P191,{"青稞","01";"小麦","02";"饲料","03";"牦牛","04";"乳","05";"羊","06";"猪","07";"鸡","08";"蜂","09";"鱼虾","10";"藏药","11";"茶","12";"葡萄","13";"苹果","14";"猕猴桃","15";"设施农业","16";"乡村旅游","17";"商贸流通","18";"其他","19"},2,FALSE)&amp;TEXT(COUNTIF($P$5:P191,P191),"000")</f>
        <v>540423201412057</v>
      </c>
      <c r="B191" s="60" t="s">
        <v>48</v>
      </c>
      <c r="C191" s="27" t="s">
        <v>49</v>
      </c>
      <c r="D191" s="27">
        <v>2014</v>
      </c>
      <c r="E191" s="29" t="s">
        <v>433</v>
      </c>
      <c r="F191" s="39"/>
      <c r="G191" s="50" t="s">
        <v>699</v>
      </c>
      <c r="H191" s="65" t="s">
        <v>1484</v>
      </c>
      <c r="I191" s="31">
        <f t="shared" si="8"/>
        <v>300</v>
      </c>
      <c r="J191" s="31">
        <f>VLOOKUP(E191,附件2!$E$9:$I$410,5,0)/10000</f>
        <v>300</v>
      </c>
      <c r="K191" s="32">
        <f>VLOOKUP(E191,附件2!E:AF,28,0)/10000</f>
        <v>0</v>
      </c>
      <c r="L191" s="31">
        <f t="shared" si="9"/>
        <v>300</v>
      </c>
      <c r="M191" s="33">
        <f>VLOOKUP(E191,附件2!$E:$BE,30,0)/10000</f>
        <v>300</v>
      </c>
      <c r="N191" s="34">
        <f>VLOOKUP(E191,附件2!$E:$BE,53,0)/10000</f>
        <v>0</v>
      </c>
      <c r="O191" s="26" t="s">
        <v>1320</v>
      </c>
      <c r="P191" s="26" t="s">
        <v>772</v>
      </c>
      <c r="Q191" s="26" t="s">
        <v>644</v>
      </c>
      <c r="R191" s="26" t="s">
        <v>645</v>
      </c>
      <c r="S191" s="26" t="s">
        <v>645</v>
      </c>
      <c r="T191" s="26" t="s">
        <v>645</v>
      </c>
      <c r="U191" s="26" t="s">
        <v>645</v>
      </c>
      <c r="V191" s="26" t="s">
        <v>645</v>
      </c>
      <c r="W191" s="26" t="s">
        <v>645</v>
      </c>
      <c r="X191" s="26" t="s">
        <v>645</v>
      </c>
      <c r="Y191" s="26" t="s">
        <v>645</v>
      </c>
      <c r="Z191" s="26" t="s">
        <v>645</v>
      </c>
      <c r="AA191" s="26" t="s">
        <v>645</v>
      </c>
      <c r="AB191" s="26" t="s">
        <v>645</v>
      </c>
      <c r="AC191" s="26" t="s">
        <v>645</v>
      </c>
      <c r="AD191" s="35"/>
      <c r="AE191" s="36"/>
      <c r="AF191" s="11">
        <f t="shared" si="10"/>
        <v>2014</v>
      </c>
      <c r="AG191" s="11" t="str">
        <f t="shared" si="11"/>
        <v>540423201412057</v>
      </c>
    </row>
    <row r="192" ht="19.9" hidden="1" customHeight="1" spans="1:33">
      <c r="A192" s="25" t="str">
        <f>540423&amp;D192&amp;VLOOKUP(P192,{"青稞","01";"小麦","02";"饲料","03";"牦牛","04";"乳","05";"羊","06";"猪","07";"鸡","08";"蜂","09";"鱼虾","10";"藏药","11";"茶","12";"葡萄","13";"苹果","14";"猕猴桃","15";"设施农业","16";"乡村旅游","17";"商贸流通","18";"其他","19"},2,FALSE)&amp;TEXT(COUNTIF($P$5:P192,P192),"000")</f>
        <v>540423201717035</v>
      </c>
      <c r="B192" s="60" t="s">
        <v>48</v>
      </c>
      <c r="C192" s="27" t="s">
        <v>49</v>
      </c>
      <c r="D192" s="27">
        <v>2017</v>
      </c>
      <c r="E192" s="29" t="s">
        <v>446</v>
      </c>
      <c r="F192" s="39"/>
      <c r="G192" s="50" t="s">
        <v>996</v>
      </c>
      <c r="H192" s="65" t="s">
        <v>997</v>
      </c>
      <c r="I192" s="31">
        <f t="shared" si="8"/>
        <v>3300</v>
      </c>
      <c r="J192" s="31">
        <f>VLOOKUP(E192,附件2!$E$9:$I$410,5,0)/10000</f>
        <v>3300</v>
      </c>
      <c r="K192" s="32">
        <f>VLOOKUP(E192,附件2!E:AF,28,0)/10000</f>
        <v>0</v>
      </c>
      <c r="L192" s="31">
        <f t="shared" si="9"/>
        <v>3300</v>
      </c>
      <c r="M192" s="33">
        <f>VLOOKUP(E192,附件2!$E:$BE,30,0)/10000</f>
        <v>3300</v>
      </c>
      <c r="N192" s="34">
        <f>VLOOKUP(E192,附件2!$E:$BE,53,0)/10000</f>
        <v>0</v>
      </c>
      <c r="O192" s="26" t="s">
        <v>774</v>
      </c>
      <c r="P192" s="26" t="s">
        <v>655</v>
      </c>
      <c r="Q192" s="26" t="s">
        <v>644</v>
      </c>
      <c r="R192" s="26" t="s">
        <v>645</v>
      </c>
      <c r="S192" s="26" t="s">
        <v>645</v>
      </c>
      <c r="T192" s="26" t="s">
        <v>645</v>
      </c>
      <c r="U192" s="26" t="s">
        <v>645</v>
      </c>
      <c r="V192" s="26" t="s">
        <v>645</v>
      </c>
      <c r="W192" s="26" t="s">
        <v>645</v>
      </c>
      <c r="X192" s="26" t="s">
        <v>645</v>
      </c>
      <c r="Y192" s="26" t="s">
        <v>645</v>
      </c>
      <c r="Z192" s="26" t="s">
        <v>645</v>
      </c>
      <c r="AA192" s="26" t="s">
        <v>645</v>
      </c>
      <c r="AB192" s="26" t="s">
        <v>645</v>
      </c>
      <c r="AC192" s="26" t="s">
        <v>645</v>
      </c>
      <c r="AD192" s="35"/>
      <c r="AE192" s="36"/>
      <c r="AF192" s="11">
        <f t="shared" si="10"/>
        <v>2017</v>
      </c>
      <c r="AG192" s="11" t="str">
        <f t="shared" si="11"/>
        <v>540423201717035</v>
      </c>
    </row>
    <row r="193" ht="19.9" hidden="1" customHeight="1" spans="1:33">
      <c r="A193" s="25" t="str">
        <f>540423&amp;D193&amp;VLOOKUP(P193,{"青稞","01";"小麦","02";"饲料","03";"牦牛","04";"乳","05";"羊","06";"猪","07";"鸡","08";"蜂","09";"鱼虾","10";"藏药","11";"茶","12";"葡萄","13";"苹果","14";"猕猴桃","15";"设施农业","16";"乡村旅游","17";"商贸流通","18";"其他","19"},2,FALSE)&amp;TEXT(COUNTIF($P$5:P193,P193),"000")</f>
        <v>540423201712058</v>
      </c>
      <c r="B193" s="60" t="s">
        <v>48</v>
      </c>
      <c r="C193" s="27" t="s">
        <v>49</v>
      </c>
      <c r="D193" s="27">
        <v>2017</v>
      </c>
      <c r="E193" s="29" t="s">
        <v>447</v>
      </c>
      <c r="F193" s="39"/>
      <c r="G193" s="50" t="s">
        <v>996</v>
      </c>
      <c r="H193" s="65" t="s">
        <v>998</v>
      </c>
      <c r="I193" s="31">
        <f t="shared" si="8"/>
        <v>1150</v>
      </c>
      <c r="J193" s="31">
        <f>VLOOKUP(E193,附件2!$E$9:$I$410,5,0)/10000</f>
        <v>1150</v>
      </c>
      <c r="K193" s="32">
        <f>VLOOKUP(E193,附件2!E:AF,28,0)/10000</f>
        <v>0</v>
      </c>
      <c r="L193" s="31">
        <f t="shared" si="9"/>
        <v>1150</v>
      </c>
      <c r="M193" s="33">
        <f>VLOOKUP(E193,附件2!$E:$BE,30,0)/10000</f>
        <v>1150</v>
      </c>
      <c r="N193" s="34">
        <f>VLOOKUP(E193,附件2!$E:$BE,53,0)/10000</f>
        <v>0</v>
      </c>
      <c r="O193" s="26" t="s">
        <v>774</v>
      </c>
      <c r="P193" s="26" t="s">
        <v>772</v>
      </c>
      <c r="Q193" s="26" t="s">
        <v>644</v>
      </c>
      <c r="R193" s="26" t="s">
        <v>645</v>
      </c>
      <c r="S193" s="26" t="s">
        <v>645</v>
      </c>
      <c r="T193" s="26" t="s">
        <v>645</v>
      </c>
      <c r="U193" s="26" t="s">
        <v>645</v>
      </c>
      <c r="V193" s="26" t="s">
        <v>645</v>
      </c>
      <c r="W193" s="26" t="s">
        <v>645</v>
      </c>
      <c r="X193" s="26" t="s">
        <v>645</v>
      </c>
      <c r="Y193" s="26" t="s">
        <v>645</v>
      </c>
      <c r="Z193" s="26" t="s">
        <v>645</v>
      </c>
      <c r="AA193" s="26" t="s">
        <v>645</v>
      </c>
      <c r="AB193" s="26" t="s">
        <v>645</v>
      </c>
      <c r="AC193" s="26" t="s">
        <v>645</v>
      </c>
      <c r="AD193" s="35"/>
      <c r="AE193" s="36"/>
      <c r="AF193" s="11">
        <f t="shared" si="10"/>
        <v>2017</v>
      </c>
      <c r="AG193" s="11" t="str">
        <f t="shared" si="11"/>
        <v>540423201712058</v>
      </c>
    </row>
    <row r="194" ht="19.9" hidden="1" customHeight="1" spans="1:33">
      <c r="A194" s="25" t="str">
        <f>540423&amp;D194&amp;VLOOKUP(P194,{"青稞","01";"小麦","02";"饲料","03";"牦牛","04";"乳","05";"羊","06";"猪","07";"鸡","08";"蜂","09";"鱼虾","10";"藏药","11";"茶","12";"葡萄","13";"苹果","14";"猕猴桃","15";"设施农业","16";"乡村旅游","17";"商贸流通","18";"其他","19"},2,FALSE)&amp;TEXT(COUNTIF($P$5:P194,P194),"000")</f>
        <v>540423201712059</v>
      </c>
      <c r="B194" s="60" t="s">
        <v>48</v>
      </c>
      <c r="C194" s="27" t="s">
        <v>49</v>
      </c>
      <c r="D194" s="27">
        <v>2017</v>
      </c>
      <c r="E194" s="29" t="s">
        <v>448</v>
      </c>
      <c r="F194" s="39"/>
      <c r="G194" s="50" t="s">
        <v>996</v>
      </c>
      <c r="H194" s="65" t="s">
        <v>999</v>
      </c>
      <c r="I194" s="31">
        <f t="shared" si="8"/>
        <v>2900</v>
      </c>
      <c r="J194" s="31">
        <f>VLOOKUP(E194,附件2!$E$9:$I$410,5,0)/10000</f>
        <v>2900</v>
      </c>
      <c r="K194" s="32">
        <f>VLOOKUP(E194,附件2!E:AF,28,0)/10000</f>
        <v>0</v>
      </c>
      <c r="L194" s="31">
        <f t="shared" si="9"/>
        <v>2900</v>
      </c>
      <c r="M194" s="33">
        <f>VLOOKUP(E194,附件2!$E:$BE,30,0)/10000</f>
        <v>2900</v>
      </c>
      <c r="N194" s="34">
        <f>VLOOKUP(E194,附件2!$E:$BE,53,0)/10000</f>
        <v>0</v>
      </c>
      <c r="O194" s="26" t="s">
        <v>774</v>
      </c>
      <c r="P194" s="26" t="s">
        <v>772</v>
      </c>
      <c r="Q194" s="26" t="s">
        <v>644</v>
      </c>
      <c r="R194" s="26" t="s">
        <v>645</v>
      </c>
      <c r="S194" s="26" t="s">
        <v>645</v>
      </c>
      <c r="T194" s="26" t="s">
        <v>645</v>
      </c>
      <c r="U194" s="26" t="s">
        <v>645</v>
      </c>
      <c r="V194" s="26" t="s">
        <v>645</v>
      </c>
      <c r="W194" s="26" t="s">
        <v>645</v>
      </c>
      <c r="X194" s="26" t="s">
        <v>645</v>
      </c>
      <c r="Y194" s="26" t="s">
        <v>645</v>
      </c>
      <c r="Z194" s="26" t="s">
        <v>645</v>
      </c>
      <c r="AA194" s="26" t="s">
        <v>645</v>
      </c>
      <c r="AB194" s="26" t="s">
        <v>645</v>
      </c>
      <c r="AC194" s="26" t="s">
        <v>645</v>
      </c>
      <c r="AD194" s="35"/>
      <c r="AE194" s="36"/>
      <c r="AF194" s="11">
        <f t="shared" si="10"/>
        <v>2017</v>
      </c>
      <c r="AG194" s="11" t="str">
        <f t="shared" si="11"/>
        <v>540423201712059</v>
      </c>
    </row>
    <row r="195" ht="19.9" hidden="1" customHeight="1" spans="1:33">
      <c r="A195" s="25" t="str">
        <f>540423&amp;D195&amp;VLOOKUP(P195,{"青稞","01";"小麦","02";"饲料","03";"牦牛","04";"乳","05";"羊","06";"猪","07";"鸡","08";"蜂","09";"鱼虾","10";"藏药","11";"茶","12";"葡萄","13";"苹果","14";"猕猴桃","15";"设施农业","16";"乡村旅游","17";"商贸流通","18";"其他","19"},2,FALSE)&amp;TEXT(COUNTIF($P$5:P195,P195),"000")</f>
        <v>540423202117036</v>
      </c>
      <c r="B195" s="60" t="s">
        <v>48</v>
      </c>
      <c r="C195" s="27" t="s">
        <v>49</v>
      </c>
      <c r="D195" s="27">
        <v>2021</v>
      </c>
      <c r="E195" s="29" t="s">
        <v>450</v>
      </c>
      <c r="F195" s="39" t="s">
        <v>1485</v>
      </c>
      <c r="G195" s="50" t="s">
        <v>1486</v>
      </c>
      <c r="H195" s="65" t="s">
        <v>1000</v>
      </c>
      <c r="I195" s="31">
        <f t="shared" si="8"/>
        <v>1900</v>
      </c>
      <c r="J195" s="31">
        <f>VLOOKUP(E195,附件2!$E$9:$I$410,5,0)/10000</f>
        <v>1900</v>
      </c>
      <c r="K195" s="32">
        <f>VLOOKUP(E195,附件2!E:AF,28,0)/10000</f>
        <v>0</v>
      </c>
      <c r="L195" s="31">
        <f t="shared" si="9"/>
        <v>1900</v>
      </c>
      <c r="M195" s="33">
        <f>VLOOKUP(E195,附件2!$E:$BE,30,0)/10000</f>
        <v>1900</v>
      </c>
      <c r="N195" s="34">
        <f>VLOOKUP(E195,附件2!$E:$BE,53,0)/10000</f>
        <v>0</v>
      </c>
      <c r="O195" s="26" t="s">
        <v>774</v>
      </c>
      <c r="P195" s="26" t="s">
        <v>655</v>
      </c>
      <c r="Q195" s="26" t="s">
        <v>644</v>
      </c>
      <c r="R195" s="26" t="s">
        <v>645</v>
      </c>
      <c r="S195" s="26" t="s">
        <v>645</v>
      </c>
      <c r="T195" s="26" t="s">
        <v>645</v>
      </c>
      <c r="U195" s="26" t="s">
        <v>645</v>
      </c>
      <c r="V195" s="26" t="s">
        <v>645</v>
      </c>
      <c r="W195" s="26" t="s">
        <v>645</v>
      </c>
      <c r="X195" s="26" t="s">
        <v>645</v>
      </c>
      <c r="Y195" s="26" t="s">
        <v>645</v>
      </c>
      <c r="Z195" s="26" t="s">
        <v>645</v>
      </c>
      <c r="AA195" s="26" t="s">
        <v>645</v>
      </c>
      <c r="AB195" s="26" t="s">
        <v>645</v>
      </c>
      <c r="AC195" s="26" t="s">
        <v>645</v>
      </c>
      <c r="AD195" s="35"/>
      <c r="AE195" s="36"/>
      <c r="AF195" s="11">
        <f t="shared" si="10"/>
        <v>2021</v>
      </c>
      <c r="AG195" s="11" t="str">
        <f t="shared" si="11"/>
        <v>540423202117036</v>
      </c>
    </row>
    <row r="196" ht="19.9" hidden="1" customHeight="1" spans="1:33">
      <c r="A196" s="25" t="str">
        <f>540423&amp;D196&amp;VLOOKUP(P196,{"青稞","01";"小麦","02";"饲料","03";"牦牛","04";"乳","05";"羊","06";"猪","07";"鸡","08";"蜂","09";"鱼虾","10";"藏药","11";"茶","12";"葡萄","13";"苹果","14";"猕猴桃","15";"设施农业","16";"乡村旅游","17";"商贸流通","18";"其他","19"},2,FALSE)&amp;TEXT(COUNTIF($P$5:P196,P196),"000")</f>
        <v>540423201307020</v>
      </c>
      <c r="B196" s="89" t="s">
        <v>48</v>
      </c>
      <c r="C196" s="90" t="s">
        <v>49</v>
      </c>
      <c r="D196" s="90">
        <v>2013</v>
      </c>
      <c r="E196" s="91" t="s">
        <v>497</v>
      </c>
      <c r="F196" s="92"/>
      <c r="G196" s="92" t="s">
        <v>1383</v>
      </c>
      <c r="H196" s="93" t="s">
        <v>1001</v>
      </c>
      <c r="I196" s="31">
        <f t="shared" si="8"/>
        <v>50</v>
      </c>
      <c r="J196" s="31">
        <f>VLOOKUP(E196,附件2!E:I,5,0)/10000</f>
        <v>45</v>
      </c>
      <c r="K196" s="32">
        <f>VLOOKUP(E196,附件2!E:AF,28,0)/10000</f>
        <v>5</v>
      </c>
      <c r="L196" s="31">
        <f t="shared" si="9"/>
        <v>50</v>
      </c>
      <c r="M196" s="33">
        <f>VLOOKUP(E196,附件2!$E:$BE,30,0)/10000</f>
        <v>45</v>
      </c>
      <c r="N196" s="34">
        <f>VLOOKUP(E196,附件2!$E:$BE,53,0)/10000</f>
        <v>5</v>
      </c>
      <c r="O196" s="26" t="s">
        <v>642</v>
      </c>
      <c r="P196" s="26" t="s">
        <v>726</v>
      </c>
      <c r="Q196" s="26" t="s">
        <v>644</v>
      </c>
      <c r="R196" s="26" t="s">
        <v>650</v>
      </c>
      <c r="S196" s="26" t="s">
        <v>52</v>
      </c>
      <c r="T196" s="26" t="s">
        <v>645</v>
      </c>
      <c r="U196" s="26" t="s">
        <v>645</v>
      </c>
      <c r="V196" s="26" t="s">
        <v>645</v>
      </c>
      <c r="W196" s="26" t="s">
        <v>645</v>
      </c>
      <c r="X196" s="26" t="s">
        <v>645</v>
      </c>
      <c r="Y196" s="26" t="s">
        <v>645</v>
      </c>
      <c r="Z196" s="26" t="s">
        <v>645</v>
      </c>
      <c r="AA196" s="26" t="s">
        <v>645</v>
      </c>
      <c r="AB196" s="38">
        <v>0</v>
      </c>
      <c r="AC196" s="35" t="s">
        <v>646</v>
      </c>
      <c r="AD196" s="35"/>
      <c r="AE196" s="36"/>
      <c r="AF196" s="11">
        <f t="shared" si="10"/>
        <v>2013</v>
      </c>
      <c r="AG196" s="11" t="str">
        <f t="shared" si="11"/>
        <v>540423201307020</v>
      </c>
    </row>
    <row r="197" ht="19.9" hidden="1" customHeight="1" spans="1:33">
      <c r="A197" s="25" t="str">
        <f>540423&amp;D197&amp;VLOOKUP(P197,{"青稞","01";"小麦","02";"饲料","03";"牦牛","04";"乳","05";"羊","06";"猪","07";"鸡","08";"蜂","09";"鱼虾","10";"藏药","11";"茶","12";"葡萄","13";"苹果","14";"猕猴桃","15";"设施农业","16";"乡村旅游","17";"商贸流通","18";"其他","19"},2,FALSE)&amp;TEXT(COUNTIF($P$5:P197,P197),"000")</f>
        <v>540423201316029</v>
      </c>
      <c r="B197" s="60" t="s">
        <v>48</v>
      </c>
      <c r="C197" s="27" t="s">
        <v>49</v>
      </c>
      <c r="D197" s="27">
        <v>2013</v>
      </c>
      <c r="E197" s="86" t="s">
        <v>498</v>
      </c>
      <c r="F197" s="85"/>
      <c r="G197" s="85" t="s">
        <v>1002</v>
      </c>
      <c r="H197" s="65" t="s">
        <v>1003</v>
      </c>
      <c r="I197" s="31">
        <f t="shared" ref="I197:I260" si="12">J197+K197</f>
        <v>50</v>
      </c>
      <c r="J197" s="31">
        <f>VLOOKUP(E197,附件2!E:I,5,0)/10000</f>
        <v>45</v>
      </c>
      <c r="K197" s="32">
        <f>VLOOKUP(E197,附件2!E:AF,28,0)/10000</f>
        <v>5</v>
      </c>
      <c r="L197" s="31">
        <f t="shared" ref="L197:L260" si="13">M197+N197</f>
        <v>45</v>
      </c>
      <c r="M197" s="33">
        <f>VLOOKUP(E197,附件2!$E:$BE,30,0)/10000</f>
        <v>45</v>
      </c>
      <c r="N197" s="34">
        <f>VLOOKUP(E197,附件2!$E:$BE,53,0)/10000</f>
        <v>0</v>
      </c>
      <c r="O197" s="26" t="s">
        <v>774</v>
      </c>
      <c r="P197" s="26" t="s">
        <v>672</v>
      </c>
      <c r="Q197" s="26" t="s">
        <v>644</v>
      </c>
      <c r="R197" s="26" t="s">
        <v>645</v>
      </c>
      <c r="S197" s="26" t="s">
        <v>645</v>
      </c>
      <c r="T197" s="26" t="s">
        <v>645</v>
      </c>
      <c r="U197" s="26" t="s">
        <v>645</v>
      </c>
      <c r="V197" s="26" t="s">
        <v>645</v>
      </c>
      <c r="W197" s="26" t="s">
        <v>645</v>
      </c>
      <c r="X197" s="26" t="s">
        <v>645</v>
      </c>
      <c r="Y197" s="26" t="s">
        <v>645</v>
      </c>
      <c r="Z197" s="26" t="s">
        <v>645</v>
      </c>
      <c r="AA197" s="26" t="s">
        <v>645</v>
      </c>
      <c r="AB197" s="26" t="s">
        <v>645</v>
      </c>
      <c r="AC197" s="26" t="s">
        <v>645</v>
      </c>
      <c r="AD197" s="35"/>
      <c r="AE197" s="36"/>
      <c r="AF197" s="11">
        <f t="shared" ref="AF197:AF260" si="14">D197</f>
        <v>2013</v>
      </c>
      <c r="AG197" s="11" t="str">
        <f t="shared" ref="AG197:AG260" si="15">A197</f>
        <v>540423201316029</v>
      </c>
    </row>
    <row r="198" ht="19.9" hidden="1" customHeight="1" spans="1:33">
      <c r="A198" s="25" t="str">
        <f>540423&amp;D198&amp;VLOOKUP(P198,{"青稞","01";"小麦","02";"饲料","03";"牦牛","04";"乳","05";"羊","06";"猪","07";"鸡","08";"蜂","09";"鱼虾","10";"藏药","11";"茶","12";"葡萄","13";"苹果","14";"猕猴桃","15";"设施农业","16";"乡村旅游","17";"商贸流通","18";"其他","19"},2,FALSE)&amp;TEXT(COUNTIF($P$5:P198,P198),"000")</f>
        <v>540423201307021</v>
      </c>
      <c r="B198" s="60" t="s">
        <v>48</v>
      </c>
      <c r="C198" s="27" t="s">
        <v>49</v>
      </c>
      <c r="D198" s="27">
        <v>2013</v>
      </c>
      <c r="E198" s="86" t="s">
        <v>508</v>
      </c>
      <c r="F198" s="85"/>
      <c r="G198" s="85" t="s">
        <v>1329</v>
      </c>
      <c r="H198" s="65" t="s">
        <v>1012</v>
      </c>
      <c r="I198" s="31">
        <f t="shared" si="12"/>
        <v>61</v>
      </c>
      <c r="J198" s="31">
        <f>VLOOKUP(E198,附件2!E:I,5,0)/10000</f>
        <v>56</v>
      </c>
      <c r="K198" s="32">
        <f>VLOOKUP(E198,附件2!E:AF,28,0)/10000</f>
        <v>5</v>
      </c>
      <c r="L198" s="31">
        <f t="shared" si="13"/>
        <v>61</v>
      </c>
      <c r="M198" s="33">
        <f>VLOOKUP(E198,附件2!$E:$BE,30,0)/10000</f>
        <v>56</v>
      </c>
      <c r="N198" s="34">
        <f>VLOOKUP(E198,附件2!$E:$BE,53,0)/10000</f>
        <v>5</v>
      </c>
      <c r="O198" s="26" t="s">
        <v>642</v>
      </c>
      <c r="P198" s="26" t="s">
        <v>726</v>
      </c>
      <c r="Q198" s="26" t="s">
        <v>644</v>
      </c>
      <c r="R198" s="26" t="s">
        <v>650</v>
      </c>
      <c r="S198" s="26" t="s">
        <v>52</v>
      </c>
      <c r="T198" s="26" t="s">
        <v>645</v>
      </c>
      <c r="U198" s="26" t="s">
        <v>645</v>
      </c>
      <c r="V198" s="26" t="s">
        <v>645</v>
      </c>
      <c r="W198" s="26" t="s">
        <v>645</v>
      </c>
      <c r="X198" s="26" t="s">
        <v>645</v>
      </c>
      <c r="Y198" s="26" t="s">
        <v>645</v>
      </c>
      <c r="Z198" s="26" t="s">
        <v>645</v>
      </c>
      <c r="AA198" s="26" t="s">
        <v>645</v>
      </c>
      <c r="AB198" s="38">
        <v>0</v>
      </c>
      <c r="AC198" s="35" t="s">
        <v>646</v>
      </c>
      <c r="AD198" s="35"/>
      <c r="AE198" s="36"/>
      <c r="AF198" s="11">
        <f t="shared" si="14"/>
        <v>2013</v>
      </c>
      <c r="AG198" s="11" t="str">
        <f t="shared" si="15"/>
        <v>540423201307021</v>
      </c>
    </row>
    <row r="199" ht="19.9" hidden="1" customHeight="1" spans="1:33">
      <c r="A199" s="25" t="str">
        <f>540423&amp;D199&amp;VLOOKUP(P199,{"青稞","01";"小麦","02";"饲料","03";"牦牛","04";"乳","05";"羊","06";"猪","07";"鸡","08";"蜂","09";"鱼虾","10";"藏药","11";"茶","12";"葡萄","13";"苹果","14";"猕猴桃","15";"设施农业","16";"乡村旅游","17";"商贸流通","18";"其他","19"},2,FALSE)&amp;TEXT(COUNTIF($P$5:P199,P199),"000")</f>
        <v>540423201317037</v>
      </c>
      <c r="B199" s="60" t="s">
        <v>48</v>
      </c>
      <c r="C199" s="27" t="s">
        <v>49</v>
      </c>
      <c r="D199" s="27">
        <v>2013</v>
      </c>
      <c r="E199" s="86" t="s">
        <v>502</v>
      </c>
      <c r="F199" s="85"/>
      <c r="G199" s="85" t="s">
        <v>1347</v>
      </c>
      <c r="H199" s="65" t="s">
        <v>1005</v>
      </c>
      <c r="I199" s="31">
        <f t="shared" si="12"/>
        <v>100</v>
      </c>
      <c r="J199" s="31">
        <f>VLOOKUP(E199,附件2!E:I,5,0)/10000</f>
        <v>95</v>
      </c>
      <c r="K199" s="32">
        <f>VLOOKUP(E199,附件2!E:AF,28,0)/10000</f>
        <v>5</v>
      </c>
      <c r="L199" s="31">
        <f t="shared" si="13"/>
        <v>95</v>
      </c>
      <c r="M199" s="33">
        <f>VLOOKUP(E199,附件2!$E:$BE,30,0)/10000</f>
        <v>95</v>
      </c>
      <c r="N199" s="34">
        <f>VLOOKUP(E199,附件2!$E:$BE,53,0)/10000</f>
        <v>0</v>
      </c>
      <c r="O199" s="26" t="s">
        <v>642</v>
      </c>
      <c r="P199" s="26" t="s">
        <v>655</v>
      </c>
      <c r="Q199" s="26" t="s">
        <v>644</v>
      </c>
      <c r="R199" s="26" t="s">
        <v>650</v>
      </c>
      <c r="S199" s="26" t="s">
        <v>52</v>
      </c>
      <c r="T199" s="26" t="s">
        <v>645</v>
      </c>
      <c r="U199" s="26" t="s">
        <v>645</v>
      </c>
      <c r="V199" s="26" t="s">
        <v>645</v>
      </c>
      <c r="W199" s="26" t="s">
        <v>645</v>
      </c>
      <c r="X199" s="26" t="s">
        <v>645</v>
      </c>
      <c r="Y199" s="26" t="s">
        <v>645</v>
      </c>
      <c r="Z199" s="26" t="s">
        <v>645</v>
      </c>
      <c r="AA199" s="26" t="s">
        <v>645</v>
      </c>
      <c r="AB199" s="38">
        <v>0</v>
      </c>
      <c r="AC199" s="35" t="s">
        <v>646</v>
      </c>
      <c r="AD199" s="35" t="s">
        <v>651</v>
      </c>
      <c r="AE199" s="36"/>
      <c r="AF199" s="11">
        <f t="shared" si="14"/>
        <v>2013</v>
      </c>
      <c r="AG199" s="11" t="str">
        <f t="shared" si="15"/>
        <v>540423201317037</v>
      </c>
    </row>
    <row r="200" ht="19.9" hidden="1" customHeight="1" spans="1:33">
      <c r="A200" s="25" t="str">
        <f>540423&amp;D200&amp;VLOOKUP(P200,{"青稞","01";"小麦","02";"饲料","03";"牦牛","04";"乳","05";"羊","06";"猪","07";"鸡","08";"蜂","09";"鱼虾","10";"藏药","11";"茶","12";"葡萄","13";"苹果","14";"猕猴桃","15";"设施农业","16";"乡村旅游","17";"商贸流通","18";"其他","19"},2,FALSE)&amp;TEXT(COUNTIF($P$5:P200,P200),"000")</f>
        <v>540423201308002</v>
      </c>
      <c r="B200" s="60" t="s">
        <v>48</v>
      </c>
      <c r="C200" s="27" t="s">
        <v>49</v>
      </c>
      <c r="D200" s="27">
        <v>2013</v>
      </c>
      <c r="E200" s="86" t="s">
        <v>503</v>
      </c>
      <c r="F200" s="85"/>
      <c r="G200" s="85" t="s">
        <v>1330</v>
      </c>
      <c r="H200" s="65" t="s">
        <v>1006</v>
      </c>
      <c r="I200" s="31">
        <f t="shared" si="12"/>
        <v>65</v>
      </c>
      <c r="J200" s="31">
        <f>VLOOKUP(E200,附件2!E:I,5,0)/10000</f>
        <v>60</v>
      </c>
      <c r="K200" s="32">
        <f>VLOOKUP(E200,附件2!E:AF,28,0)/10000</f>
        <v>5</v>
      </c>
      <c r="L200" s="31">
        <f t="shared" si="13"/>
        <v>48.014222</v>
      </c>
      <c r="M200" s="33">
        <f>VLOOKUP(E200,附件2!$E:$BE,30,0)/10000</f>
        <v>48.014222</v>
      </c>
      <c r="N200" s="34">
        <f>VLOOKUP(E200,附件2!$E:$BE,53,0)/10000</f>
        <v>0</v>
      </c>
      <c r="O200" s="26" t="s">
        <v>642</v>
      </c>
      <c r="P200" s="26" t="s">
        <v>910</v>
      </c>
      <c r="Q200" s="26" t="s">
        <v>650</v>
      </c>
      <c r="R200" s="26" t="s">
        <v>650</v>
      </c>
      <c r="S200" s="26" t="s">
        <v>52</v>
      </c>
      <c r="T200" s="26" t="s">
        <v>645</v>
      </c>
      <c r="U200" s="26" t="s">
        <v>645</v>
      </c>
      <c r="V200" s="26" t="s">
        <v>645</v>
      </c>
      <c r="W200" s="26" t="s">
        <v>645</v>
      </c>
      <c r="X200" s="26" t="s">
        <v>645</v>
      </c>
      <c r="Y200" s="26" t="s">
        <v>645</v>
      </c>
      <c r="Z200" s="26" t="s">
        <v>645</v>
      </c>
      <c r="AA200" s="26" t="s">
        <v>645</v>
      </c>
      <c r="AB200" s="38">
        <v>0</v>
      </c>
      <c r="AC200" s="35" t="s">
        <v>646</v>
      </c>
      <c r="AD200" s="35" t="s">
        <v>651</v>
      </c>
      <c r="AE200" s="36"/>
      <c r="AF200" s="11">
        <f t="shared" si="14"/>
        <v>2013</v>
      </c>
      <c r="AG200" s="11" t="str">
        <f t="shared" si="15"/>
        <v>540423201308002</v>
      </c>
    </row>
    <row r="201" ht="19.9" hidden="1" customHeight="1" spans="1:33">
      <c r="A201" s="25" t="str">
        <f>540423&amp;D201&amp;VLOOKUP(P201,{"青稞","01";"小麦","02";"饲料","03";"牦牛","04";"乳","05";"羊","06";"猪","07";"鸡","08";"蜂","09";"鱼虾","10";"藏药","11";"茶","12";"葡萄","13";"苹果","14";"猕猴桃","15";"设施农业","16";"乡村旅游","17";"商贸流通","18";"其他","19"},2,FALSE)&amp;TEXT(COUNTIF($P$5:P201,P201),"000")</f>
        <v>540423201316030</v>
      </c>
      <c r="B201" s="60" t="s">
        <v>48</v>
      </c>
      <c r="C201" s="27" t="s">
        <v>49</v>
      </c>
      <c r="D201" s="27">
        <v>2013</v>
      </c>
      <c r="E201" s="86" t="s">
        <v>504</v>
      </c>
      <c r="F201" s="85"/>
      <c r="G201" s="85" t="s">
        <v>1487</v>
      </c>
      <c r="H201" s="65" t="s">
        <v>1488</v>
      </c>
      <c r="I201" s="31">
        <f t="shared" si="12"/>
        <v>48</v>
      </c>
      <c r="J201" s="31">
        <f>VLOOKUP(E201,附件2!E:I,5,0)/10000</f>
        <v>44</v>
      </c>
      <c r="K201" s="32">
        <f>VLOOKUP(E201,附件2!E:AF,28,0)/10000</f>
        <v>4</v>
      </c>
      <c r="L201" s="31">
        <f t="shared" si="13"/>
        <v>44</v>
      </c>
      <c r="M201" s="33">
        <f>VLOOKUP(E201,附件2!$E:$BE,30,0)/10000</f>
        <v>44</v>
      </c>
      <c r="N201" s="34">
        <f>VLOOKUP(E201,附件2!$E:$BE,53,0)/10000</f>
        <v>0</v>
      </c>
      <c r="O201" s="26" t="s">
        <v>1320</v>
      </c>
      <c r="P201" s="26" t="s">
        <v>672</v>
      </c>
      <c r="Q201" s="26" t="s">
        <v>644</v>
      </c>
      <c r="R201" s="26" t="s">
        <v>645</v>
      </c>
      <c r="S201" s="26" t="s">
        <v>645</v>
      </c>
      <c r="T201" s="26" t="s">
        <v>645</v>
      </c>
      <c r="U201" s="26" t="s">
        <v>645</v>
      </c>
      <c r="V201" s="26" t="s">
        <v>645</v>
      </c>
      <c r="W201" s="26" t="s">
        <v>645</v>
      </c>
      <c r="X201" s="26" t="s">
        <v>645</v>
      </c>
      <c r="Y201" s="26" t="s">
        <v>645</v>
      </c>
      <c r="Z201" s="26" t="s">
        <v>645</v>
      </c>
      <c r="AA201" s="26" t="s">
        <v>645</v>
      </c>
      <c r="AB201" s="26" t="s">
        <v>645</v>
      </c>
      <c r="AC201" s="26" t="s">
        <v>645</v>
      </c>
      <c r="AD201" s="35"/>
      <c r="AE201" s="36"/>
      <c r="AF201" s="11">
        <f t="shared" si="14"/>
        <v>2013</v>
      </c>
      <c r="AG201" s="11" t="str">
        <f t="shared" si="15"/>
        <v>540423201316030</v>
      </c>
    </row>
    <row r="202" ht="19.9" hidden="1" customHeight="1" spans="1:33">
      <c r="A202" s="25" t="str">
        <f>540423&amp;D202&amp;VLOOKUP(P202,{"青稞","01";"小麦","02";"饲料","03";"牦牛","04";"乳","05";"羊","06";"猪","07";"鸡","08";"蜂","09";"鱼虾","10";"藏药","11";"茶","12";"葡萄","13";"苹果","14";"猕猴桃","15";"设施农业","16";"乡村旅游","17";"商贸流通","18";"其他","19"},2,FALSE)&amp;TEXT(COUNTIF($P$5:P202,P202),"000")</f>
        <v>540423201316031</v>
      </c>
      <c r="B202" s="60" t="s">
        <v>48</v>
      </c>
      <c r="C202" s="27" t="s">
        <v>49</v>
      </c>
      <c r="D202" s="27">
        <v>2013</v>
      </c>
      <c r="E202" s="86" t="s">
        <v>505</v>
      </c>
      <c r="F202" s="85"/>
      <c r="G202" s="85" t="s">
        <v>1397</v>
      </c>
      <c r="H202" s="65" t="s">
        <v>1007</v>
      </c>
      <c r="I202" s="31">
        <f t="shared" si="12"/>
        <v>45</v>
      </c>
      <c r="J202" s="31">
        <f>VLOOKUP(E202,附件2!E:I,5,0)/10000</f>
        <v>42</v>
      </c>
      <c r="K202" s="32">
        <f>VLOOKUP(E202,附件2!E:AF,28,0)/10000</f>
        <v>3</v>
      </c>
      <c r="L202" s="31">
        <f t="shared" si="13"/>
        <v>34.45</v>
      </c>
      <c r="M202" s="33">
        <f>VLOOKUP(E202,附件2!$E:$BE,30,0)/10000</f>
        <v>34.45</v>
      </c>
      <c r="N202" s="34">
        <f>VLOOKUP(E202,附件2!$E:$BE,53,0)/10000</f>
        <v>0</v>
      </c>
      <c r="O202" s="26" t="s">
        <v>774</v>
      </c>
      <c r="P202" s="26" t="s">
        <v>672</v>
      </c>
      <c r="Q202" s="26" t="s">
        <v>644</v>
      </c>
      <c r="R202" s="26" t="s">
        <v>645</v>
      </c>
      <c r="S202" s="26" t="s">
        <v>645</v>
      </c>
      <c r="T202" s="26" t="s">
        <v>645</v>
      </c>
      <c r="U202" s="26" t="s">
        <v>645</v>
      </c>
      <c r="V202" s="26" t="s">
        <v>645</v>
      </c>
      <c r="W202" s="26" t="s">
        <v>645</v>
      </c>
      <c r="X202" s="26" t="s">
        <v>645</v>
      </c>
      <c r="Y202" s="26" t="s">
        <v>645</v>
      </c>
      <c r="Z202" s="26" t="s">
        <v>645</v>
      </c>
      <c r="AA202" s="26" t="s">
        <v>645</v>
      </c>
      <c r="AB202" s="26" t="s">
        <v>645</v>
      </c>
      <c r="AC202" s="26" t="s">
        <v>645</v>
      </c>
      <c r="AD202" s="35"/>
      <c r="AE202" s="36"/>
      <c r="AF202" s="11">
        <f t="shared" si="14"/>
        <v>2013</v>
      </c>
      <c r="AG202" s="11" t="str">
        <f t="shared" si="15"/>
        <v>540423201316031</v>
      </c>
    </row>
    <row r="203" ht="19.9" hidden="1" customHeight="1" spans="1:33">
      <c r="A203" s="25" t="str">
        <f>540423&amp;D203&amp;VLOOKUP(P203,{"青稞","01";"小麦","02";"饲料","03";"牦牛","04";"乳","05";"羊","06";"猪","07";"鸡","08";"蜂","09";"鱼虾","10";"藏药","11";"茶","12";"葡萄","13";"苹果","14";"猕猴桃","15";"设施农业","16";"乡村旅游","17";"商贸流通","18";"其他","19"},2,FALSE)&amp;TEXT(COUNTIF($P$5:P203,P203),"000")</f>
        <v>540423201316032</v>
      </c>
      <c r="B203" s="60" t="s">
        <v>48</v>
      </c>
      <c r="C203" s="27" t="s">
        <v>49</v>
      </c>
      <c r="D203" s="27">
        <v>2013</v>
      </c>
      <c r="E203" s="86" t="s">
        <v>506</v>
      </c>
      <c r="F203" s="85"/>
      <c r="G203" s="85" t="s">
        <v>1009</v>
      </c>
      <c r="H203" s="65" t="s">
        <v>1010</v>
      </c>
      <c r="I203" s="31">
        <f t="shared" si="12"/>
        <v>50</v>
      </c>
      <c r="J203" s="31">
        <f>VLOOKUP(E203,附件2!E:I,5,0)/10000</f>
        <v>45</v>
      </c>
      <c r="K203" s="32">
        <f>VLOOKUP(E203,附件2!E:AF,28,0)/10000</f>
        <v>5</v>
      </c>
      <c r="L203" s="31">
        <f t="shared" si="13"/>
        <v>26.985</v>
      </c>
      <c r="M203" s="33">
        <f>VLOOKUP(E203,附件2!$E:$BE,30,0)/10000</f>
        <v>26.985</v>
      </c>
      <c r="N203" s="34">
        <f>VLOOKUP(E203,附件2!$E:$BE,53,0)/10000</f>
        <v>0</v>
      </c>
      <c r="O203" s="26" t="s">
        <v>774</v>
      </c>
      <c r="P203" s="26" t="s">
        <v>672</v>
      </c>
      <c r="Q203" s="26" t="s">
        <v>644</v>
      </c>
      <c r="R203" s="26" t="s">
        <v>645</v>
      </c>
      <c r="S203" s="26" t="s">
        <v>645</v>
      </c>
      <c r="T203" s="26" t="s">
        <v>645</v>
      </c>
      <c r="U203" s="26" t="s">
        <v>645</v>
      </c>
      <c r="V203" s="26" t="s">
        <v>645</v>
      </c>
      <c r="W203" s="26" t="s">
        <v>645</v>
      </c>
      <c r="X203" s="26" t="s">
        <v>645</v>
      </c>
      <c r="Y203" s="26" t="s">
        <v>645</v>
      </c>
      <c r="Z203" s="26" t="s">
        <v>645</v>
      </c>
      <c r="AA203" s="26" t="s">
        <v>645</v>
      </c>
      <c r="AB203" s="26" t="s">
        <v>645</v>
      </c>
      <c r="AC203" s="26" t="s">
        <v>645</v>
      </c>
      <c r="AD203" s="35"/>
      <c r="AE203" s="36"/>
      <c r="AF203" s="11">
        <f t="shared" si="14"/>
        <v>2013</v>
      </c>
      <c r="AG203" s="11" t="str">
        <f t="shared" si="15"/>
        <v>540423201316032</v>
      </c>
    </row>
    <row r="204" ht="19.9" hidden="1" customHeight="1" spans="1:33">
      <c r="A204" s="25" t="str">
        <f>540423&amp;D204&amp;VLOOKUP(P204,{"青稞","01";"小麦","02";"饲料","03";"牦牛","04";"乳","05";"羊","06";"猪","07";"鸡","08";"蜂","09";"鱼虾","10";"藏药","11";"茶","12";"葡萄","13";"苹果","14";"猕猴桃","15";"设施农业","16";"乡村旅游","17";"商贸流通","18";"其他","19"},2,FALSE)&amp;TEXT(COUNTIF($P$5:P204,P204),"000")</f>
        <v>540423201308003</v>
      </c>
      <c r="B204" s="60" t="s">
        <v>48</v>
      </c>
      <c r="C204" s="27" t="s">
        <v>49</v>
      </c>
      <c r="D204" s="27">
        <v>2013</v>
      </c>
      <c r="E204" s="86" t="s">
        <v>507</v>
      </c>
      <c r="F204" s="85"/>
      <c r="G204" s="85" t="s">
        <v>1362</v>
      </c>
      <c r="H204" s="65" t="s">
        <v>1011</v>
      </c>
      <c r="I204" s="31">
        <f t="shared" si="12"/>
        <v>47</v>
      </c>
      <c r="J204" s="31">
        <f>VLOOKUP(E204,附件2!E:I,5,0)/10000</f>
        <v>42</v>
      </c>
      <c r="K204" s="32">
        <f>VLOOKUP(E204,附件2!E:AF,28,0)/10000</f>
        <v>5</v>
      </c>
      <c r="L204" s="31">
        <f t="shared" si="13"/>
        <v>47</v>
      </c>
      <c r="M204" s="33">
        <f>VLOOKUP(E204,附件2!$E:$BE,30,0)/10000</f>
        <v>42</v>
      </c>
      <c r="N204" s="34">
        <f>VLOOKUP(E204,附件2!$E:$BE,53,0)/10000</f>
        <v>5</v>
      </c>
      <c r="O204" s="26" t="s">
        <v>642</v>
      </c>
      <c r="P204" s="26" t="s">
        <v>910</v>
      </c>
      <c r="Q204" s="26" t="s">
        <v>650</v>
      </c>
      <c r="R204" s="26" t="s">
        <v>650</v>
      </c>
      <c r="S204" s="26" t="s">
        <v>52</v>
      </c>
      <c r="T204" s="26" t="s">
        <v>645</v>
      </c>
      <c r="U204" s="26" t="s">
        <v>645</v>
      </c>
      <c r="V204" s="26" t="s">
        <v>645</v>
      </c>
      <c r="W204" s="26" t="s">
        <v>645</v>
      </c>
      <c r="X204" s="26" t="s">
        <v>645</v>
      </c>
      <c r="Y204" s="26" t="s">
        <v>645</v>
      </c>
      <c r="Z204" s="26" t="s">
        <v>645</v>
      </c>
      <c r="AA204" s="26" t="s">
        <v>645</v>
      </c>
      <c r="AB204" s="38">
        <v>0</v>
      </c>
      <c r="AC204" s="35" t="s">
        <v>646</v>
      </c>
      <c r="AD204" s="35"/>
      <c r="AE204" s="36"/>
      <c r="AF204" s="11">
        <f t="shared" si="14"/>
        <v>2013</v>
      </c>
      <c r="AG204" s="11" t="str">
        <f t="shared" si="15"/>
        <v>540423201308003</v>
      </c>
    </row>
    <row r="205" ht="19.9" hidden="1" customHeight="1" spans="1:33">
      <c r="A205" s="25" t="str">
        <f>540423&amp;D205&amp;VLOOKUP(P205,{"青稞","01";"小麦","02";"饲料","03";"牦牛","04";"乳","05";"羊","06";"猪","07";"鸡","08";"蜂","09";"鱼虾","10";"藏药","11";"茶","12";"葡萄","13";"苹果","14";"猕猴桃","15";"设施农业","16";"乡村旅游","17";"商贸流通","18";"其他","19"},2,FALSE)&amp;TEXT(COUNTIF($P$5:P205,P205),"000")</f>
        <v>540423201307022</v>
      </c>
      <c r="B205" s="60" t="s">
        <v>48</v>
      </c>
      <c r="C205" s="27" t="s">
        <v>49</v>
      </c>
      <c r="D205" s="27">
        <v>2013</v>
      </c>
      <c r="E205" s="86" t="s">
        <v>499</v>
      </c>
      <c r="F205" s="85"/>
      <c r="G205" s="85" t="s">
        <v>670</v>
      </c>
      <c r="H205" s="65" t="s">
        <v>1004</v>
      </c>
      <c r="I205" s="31">
        <f t="shared" si="12"/>
        <v>58</v>
      </c>
      <c r="J205" s="31">
        <f>VLOOKUP(E205,附件2!E:I,5,0)/10000</f>
        <v>53</v>
      </c>
      <c r="K205" s="32">
        <f>VLOOKUP(E205,附件2!E:AF,28,0)/10000</f>
        <v>5</v>
      </c>
      <c r="L205" s="31">
        <f t="shared" si="13"/>
        <v>53</v>
      </c>
      <c r="M205" s="33">
        <f>VLOOKUP(E205,附件2!$E:$BE,30,0)/10000</f>
        <v>53</v>
      </c>
      <c r="N205" s="34">
        <f>VLOOKUP(E205,附件2!$E:$BE,53,0)/10000</f>
        <v>0</v>
      </c>
      <c r="O205" s="26" t="s">
        <v>642</v>
      </c>
      <c r="P205" s="26" t="s">
        <v>726</v>
      </c>
      <c r="Q205" s="26" t="s">
        <v>644</v>
      </c>
      <c r="R205" s="26" t="s">
        <v>650</v>
      </c>
      <c r="S205" s="26" t="s">
        <v>52</v>
      </c>
      <c r="T205" s="26" t="s">
        <v>645</v>
      </c>
      <c r="U205" s="26" t="s">
        <v>645</v>
      </c>
      <c r="V205" s="26" t="s">
        <v>645</v>
      </c>
      <c r="W205" s="26" t="s">
        <v>645</v>
      </c>
      <c r="X205" s="26" t="s">
        <v>645</v>
      </c>
      <c r="Y205" s="26" t="s">
        <v>645</v>
      </c>
      <c r="Z205" s="26" t="s">
        <v>645</v>
      </c>
      <c r="AA205" s="26" t="s">
        <v>645</v>
      </c>
      <c r="AB205" s="38">
        <v>0</v>
      </c>
      <c r="AC205" s="35" t="s">
        <v>646</v>
      </c>
      <c r="AD205" s="35"/>
      <c r="AE205" s="36"/>
      <c r="AF205" s="11">
        <f t="shared" si="14"/>
        <v>2013</v>
      </c>
      <c r="AG205" s="11" t="str">
        <f t="shared" si="15"/>
        <v>540423201307022</v>
      </c>
    </row>
    <row r="206" ht="19.9" hidden="1" customHeight="1" spans="1:33">
      <c r="A206" s="25" t="str">
        <f>540423&amp;D206&amp;VLOOKUP(P206,{"青稞","01";"小麦","02";"饲料","03";"牦牛","04";"乳","05";"羊","06";"猪","07";"鸡","08";"蜂","09";"鱼虾","10";"藏药","11";"茶","12";"葡萄","13";"苹果","14";"猕猴桃","15";"设施农业","16";"乡村旅游","17";"商贸流通","18";"其他","19"},2,FALSE)&amp;TEXT(COUNTIF($P$5:P206,P206),"000")</f>
        <v>540423201319030</v>
      </c>
      <c r="B206" s="60" t="s">
        <v>48</v>
      </c>
      <c r="C206" s="27" t="s">
        <v>49</v>
      </c>
      <c r="D206" s="27">
        <v>2013</v>
      </c>
      <c r="E206" s="86" t="s">
        <v>509</v>
      </c>
      <c r="F206" s="85"/>
      <c r="G206" s="85" t="s">
        <v>712</v>
      </c>
      <c r="H206" s="65" t="s">
        <v>1013</v>
      </c>
      <c r="I206" s="31">
        <f t="shared" si="12"/>
        <v>40</v>
      </c>
      <c r="J206" s="31">
        <f>VLOOKUP(E206,附件2!E:I,5,0)/10000</f>
        <v>35</v>
      </c>
      <c r="K206" s="32">
        <f>VLOOKUP(E206,附件2!E:AF,28,0)/10000</f>
        <v>5</v>
      </c>
      <c r="L206" s="31">
        <f t="shared" si="13"/>
        <v>40</v>
      </c>
      <c r="M206" s="33">
        <f>VLOOKUP(E206,附件2!$E:$BE,30,0)/10000</f>
        <v>35</v>
      </c>
      <c r="N206" s="34">
        <f>VLOOKUP(E206,附件2!$E:$BE,53,0)/10000</f>
        <v>5</v>
      </c>
      <c r="O206" s="26" t="s">
        <v>642</v>
      </c>
      <c r="P206" s="26" t="s">
        <v>643</v>
      </c>
      <c r="Q206" s="26" t="s">
        <v>644</v>
      </c>
      <c r="R206" s="26" t="s">
        <v>650</v>
      </c>
      <c r="S206" s="26" t="s">
        <v>52</v>
      </c>
      <c r="T206" s="26" t="s">
        <v>645</v>
      </c>
      <c r="U206" s="26" t="s">
        <v>645</v>
      </c>
      <c r="V206" s="26" t="s">
        <v>645</v>
      </c>
      <c r="W206" s="26" t="s">
        <v>645</v>
      </c>
      <c r="X206" s="26" t="s">
        <v>645</v>
      </c>
      <c r="Y206" s="26" t="s">
        <v>645</v>
      </c>
      <c r="Z206" s="26" t="s">
        <v>645</v>
      </c>
      <c r="AA206" s="26" t="s">
        <v>645</v>
      </c>
      <c r="AB206" s="38">
        <v>0</v>
      </c>
      <c r="AC206" s="35" t="s">
        <v>646</v>
      </c>
      <c r="AD206" s="35" t="s">
        <v>651</v>
      </c>
      <c r="AE206" s="36"/>
      <c r="AF206" s="11">
        <f t="shared" si="14"/>
        <v>2013</v>
      </c>
      <c r="AG206" s="11" t="str">
        <f t="shared" si="15"/>
        <v>540423201319030</v>
      </c>
    </row>
    <row r="207" ht="19.9" hidden="1" customHeight="1" spans="1:33">
      <c r="A207" s="25" t="str">
        <f>540423&amp;D207&amp;VLOOKUP(P207,{"青稞","01";"小麦","02";"饲料","03";"牦牛","04";"乳","05";"羊","06";"猪","07";"鸡","08";"蜂","09";"鱼虾","10";"藏药","11";"茶","12";"葡萄","13";"苹果","14";"猕猴桃","15";"设施农业","16";"乡村旅游","17";"商贸流通","18";"其他","19"},2,FALSE)&amp;TEXT(COUNTIF($P$5:P207,P207),"000")</f>
        <v>540423201307023</v>
      </c>
      <c r="B207" s="60" t="s">
        <v>48</v>
      </c>
      <c r="C207" s="27" t="s">
        <v>49</v>
      </c>
      <c r="D207" s="27">
        <v>2013</v>
      </c>
      <c r="E207" s="86" t="s">
        <v>510</v>
      </c>
      <c r="F207" s="85"/>
      <c r="G207" s="85" t="s">
        <v>1014</v>
      </c>
      <c r="H207" s="65" t="s">
        <v>1015</v>
      </c>
      <c r="I207" s="31">
        <f t="shared" si="12"/>
        <v>50</v>
      </c>
      <c r="J207" s="31">
        <f>VLOOKUP(E207,附件2!E:I,5,0)/10000</f>
        <v>45</v>
      </c>
      <c r="K207" s="32">
        <f>VLOOKUP(E207,附件2!E:AF,28,0)/10000</f>
        <v>5</v>
      </c>
      <c r="L207" s="31">
        <f t="shared" si="13"/>
        <v>50</v>
      </c>
      <c r="M207" s="33">
        <f>VLOOKUP(E207,附件2!$E:$BE,30,0)/10000</f>
        <v>45</v>
      </c>
      <c r="N207" s="34">
        <f>VLOOKUP(E207,附件2!$E:$BE,53,0)/10000</f>
        <v>5</v>
      </c>
      <c r="O207" s="26" t="s">
        <v>642</v>
      </c>
      <c r="P207" s="26" t="s">
        <v>726</v>
      </c>
      <c r="Q207" s="26" t="s">
        <v>644</v>
      </c>
      <c r="R207" s="26" t="s">
        <v>650</v>
      </c>
      <c r="S207" s="26" t="s">
        <v>52</v>
      </c>
      <c r="T207" s="26" t="s">
        <v>645</v>
      </c>
      <c r="U207" s="26" t="s">
        <v>645</v>
      </c>
      <c r="V207" s="26" t="s">
        <v>645</v>
      </c>
      <c r="W207" s="26" t="s">
        <v>645</v>
      </c>
      <c r="X207" s="26" t="s">
        <v>645</v>
      </c>
      <c r="Y207" s="26" t="s">
        <v>645</v>
      </c>
      <c r="Z207" s="26" t="s">
        <v>645</v>
      </c>
      <c r="AA207" s="26" t="s">
        <v>645</v>
      </c>
      <c r="AB207" s="38">
        <v>0</v>
      </c>
      <c r="AC207" s="35" t="s">
        <v>646</v>
      </c>
      <c r="AD207" s="35" t="s">
        <v>651</v>
      </c>
      <c r="AE207" s="36"/>
      <c r="AF207" s="11">
        <f t="shared" si="14"/>
        <v>2013</v>
      </c>
      <c r="AG207" s="11" t="str">
        <f t="shared" si="15"/>
        <v>540423201307023</v>
      </c>
    </row>
    <row r="208" ht="19.9" hidden="1" customHeight="1" spans="1:33">
      <c r="A208" s="25" t="str">
        <f>540423&amp;D208&amp;VLOOKUP(P208,{"青稞","01";"小麦","02";"饲料","03";"牦牛","04";"乳","05";"羊","06";"猪","07";"鸡","08";"蜂","09";"鱼虾","10";"藏药","11";"茶","12";"葡萄","13";"苹果","14";"猕猴桃","15";"设施农业","16";"乡村旅游","17";"商贸流通","18";"其他","19"},2,FALSE)&amp;TEXT(COUNTIF($P$5:P208,P208),"000")</f>
        <v>540423201319031</v>
      </c>
      <c r="B208" s="60" t="s">
        <v>48</v>
      </c>
      <c r="C208" s="27" t="s">
        <v>49</v>
      </c>
      <c r="D208" s="27">
        <v>2013</v>
      </c>
      <c r="E208" s="86" t="s">
        <v>511</v>
      </c>
      <c r="F208" s="85"/>
      <c r="G208" s="85" t="s">
        <v>690</v>
      </c>
      <c r="H208" s="65" t="s">
        <v>1016</v>
      </c>
      <c r="I208" s="31">
        <f t="shared" si="12"/>
        <v>55</v>
      </c>
      <c r="J208" s="31">
        <f>VLOOKUP(E208,附件2!E:I,5,0)/10000</f>
        <v>50</v>
      </c>
      <c r="K208" s="32">
        <f>VLOOKUP(E208,附件2!E:AF,28,0)/10000</f>
        <v>5</v>
      </c>
      <c r="L208" s="31">
        <f t="shared" si="13"/>
        <v>55</v>
      </c>
      <c r="M208" s="33">
        <f>VLOOKUP(E208,附件2!$E:$BE,30,0)/10000</f>
        <v>50</v>
      </c>
      <c r="N208" s="34">
        <f>VLOOKUP(E208,附件2!$E:$BE,53,0)/10000</f>
        <v>5</v>
      </c>
      <c r="O208" s="26" t="s">
        <v>642</v>
      </c>
      <c r="P208" s="26" t="s">
        <v>643</v>
      </c>
      <c r="Q208" s="26" t="s">
        <v>644</v>
      </c>
      <c r="R208" s="26" t="s">
        <v>650</v>
      </c>
      <c r="S208" s="26" t="s">
        <v>52</v>
      </c>
      <c r="T208" s="26" t="s">
        <v>645</v>
      </c>
      <c r="U208" s="26" t="s">
        <v>645</v>
      </c>
      <c r="V208" s="26" t="s">
        <v>645</v>
      </c>
      <c r="W208" s="26" t="s">
        <v>645</v>
      </c>
      <c r="X208" s="26" t="s">
        <v>645</v>
      </c>
      <c r="Y208" s="26" t="s">
        <v>645</v>
      </c>
      <c r="Z208" s="26" t="s">
        <v>645</v>
      </c>
      <c r="AA208" s="26" t="s">
        <v>645</v>
      </c>
      <c r="AB208" s="38">
        <v>0</v>
      </c>
      <c r="AC208" s="35" t="s">
        <v>646</v>
      </c>
      <c r="AD208" s="35" t="s">
        <v>651</v>
      </c>
      <c r="AE208" s="36"/>
      <c r="AF208" s="11">
        <f t="shared" si="14"/>
        <v>2013</v>
      </c>
      <c r="AG208" s="11" t="str">
        <f t="shared" si="15"/>
        <v>540423201319031</v>
      </c>
    </row>
    <row r="209" ht="19.9" hidden="1" customHeight="1" spans="1:33">
      <c r="A209" s="25" t="str">
        <f>540423&amp;D209&amp;VLOOKUP(P209,{"青稞","01";"小麦","02";"饲料","03";"牦牛","04";"乳","05";"羊","06";"猪","07";"鸡","08";"蜂","09";"鱼虾","10";"藏药","11";"茶","12";"葡萄","13";"苹果","14";"猕猴桃","15";"设施农业","16";"乡村旅游","17";"商贸流通","18";"其他","19"},2,FALSE)&amp;TEXT(COUNTIF($P$5:P209,P209),"000")</f>
        <v>540423201307024</v>
      </c>
      <c r="B209" s="60" t="s">
        <v>48</v>
      </c>
      <c r="C209" s="27" t="s">
        <v>49</v>
      </c>
      <c r="D209" s="27">
        <v>2013</v>
      </c>
      <c r="E209" s="86" t="s">
        <v>512</v>
      </c>
      <c r="F209" s="85"/>
      <c r="G209" s="85" t="s">
        <v>738</v>
      </c>
      <c r="H209" s="65" t="s">
        <v>1017</v>
      </c>
      <c r="I209" s="31">
        <f t="shared" si="12"/>
        <v>75</v>
      </c>
      <c r="J209" s="31">
        <f>VLOOKUP(E209,附件2!E:I,5,0)/10000</f>
        <v>70</v>
      </c>
      <c r="K209" s="32">
        <f>VLOOKUP(E209,附件2!E:AF,28,0)/10000</f>
        <v>5</v>
      </c>
      <c r="L209" s="31">
        <f t="shared" si="13"/>
        <v>75</v>
      </c>
      <c r="M209" s="33">
        <f>VLOOKUP(E209,附件2!$E:$BE,30,0)/10000</f>
        <v>70</v>
      </c>
      <c r="N209" s="34">
        <f>VLOOKUP(E209,附件2!$E:$BE,53,0)/10000</f>
        <v>5</v>
      </c>
      <c r="O209" s="26" t="s">
        <v>642</v>
      </c>
      <c r="P209" s="26" t="s">
        <v>726</v>
      </c>
      <c r="Q209" s="26" t="s">
        <v>644</v>
      </c>
      <c r="R209" s="26" t="s">
        <v>650</v>
      </c>
      <c r="S209" s="26" t="s">
        <v>645</v>
      </c>
      <c r="T209" s="26" t="s">
        <v>645</v>
      </c>
      <c r="U209" s="26" t="s">
        <v>645</v>
      </c>
      <c r="V209" s="26" t="s">
        <v>645</v>
      </c>
      <c r="W209" s="26" t="s">
        <v>645</v>
      </c>
      <c r="X209" s="26" t="s">
        <v>645</v>
      </c>
      <c r="Y209" s="26" t="s">
        <v>645</v>
      </c>
      <c r="Z209" s="26" t="s">
        <v>645</v>
      </c>
      <c r="AA209" s="26" t="s">
        <v>645</v>
      </c>
      <c r="AB209" s="26" t="s">
        <v>645</v>
      </c>
      <c r="AC209" s="26" t="s">
        <v>645</v>
      </c>
      <c r="AD209" s="35"/>
      <c r="AE209" s="36"/>
      <c r="AF209" s="11">
        <f t="shared" si="14"/>
        <v>2013</v>
      </c>
      <c r="AG209" s="11" t="str">
        <f t="shared" si="15"/>
        <v>540423201307024</v>
      </c>
    </row>
    <row r="210" ht="19.9" hidden="1" customHeight="1" spans="1:33">
      <c r="A210" s="25" t="str">
        <f>540423&amp;D210&amp;VLOOKUP(P210,{"青稞","01";"小麦","02";"饲料","03";"牦牛","04";"乳","05";"羊","06";"猪","07";"鸡","08";"蜂","09";"鱼虾","10";"藏药","11";"茶","12";"葡萄","13";"苹果","14";"猕猴桃","15";"设施农业","16";"乡村旅游","17";"商贸流通","18";"其他","19"},2,FALSE)&amp;TEXT(COUNTIF($P$5:P210,P210),"000")</f>
        <v>540423201316033</v>
      </c>
      <c r="B210" s="60" t="s">
        <v>48</v>
      </c>
      <c r="C210" s="27" t="s">
        <v>49</v>
      </c>
      <c r="D210" s="27">
        <v>2013</v>
      </c>
      <c r="E210" s="86" t="s">
        <v>513</v>
      </c>
      <c r="F210" s="85"/>
      <c r="G210" s="85" t="s">
        <v>889</v>
      </c>
      <c r="H210" s="65" t="s">
        <v>1018</v>
      </c>
      <c r="I210" s="31">
        <f t="shared" si="12"/>
        <v>55</v>
      </c>
      <c r="J210" s="31">
        <f>VLOOKUP(E210,附件2!E:I,5,0)/10000</f>
        <v>50</v>
      </c>
      <c r="K210" s="32">
        <f>VLOOKUP(E210,附件2!E:AF,28,0)/10000</f>
        <v>5</v>
      </c>
      <c r="L210" s="31">
        <f t="shared" si="13"/>
        <v>50</v>
      </c>
      <c r="M210" s="33">
        <f>VLOOKUP(E210,附件2!$E:$BE,30,0)/10000</f>
        <v>50</v>
      </c>
      <c r="N210" s="34">
        <f>VLOOKUP(E210,附件2!$E:$BE,53,0)/10000</f>
        <v>0</v>
      </c>
      <c r="O210" s="26" t="s">
        <v>774</v>
      </c>
      <c r="P210" s="26" t="s">
        <v>672</v>
      </c>
      <c r="Q210" s="26" t="s">
        <v>644</v>
      </c>
      <c r="R210" s="26" t="s">
        <v>645</v>
      </c>
      <c r="S210" s="26" t="s">
        <v>645</v>
      </c>
      <c r="T210" s="26" t="s">
        <v>645</v>
      </c>
      <c r="U210" s="26" t="s">
        <v>645</v>
      </c>
      <c r="V210" s="26" t="s">
        <v>645</v>
      </c>
      <c r="W210" s="26" t="s">
        <v>645</v>
      </c>
      <c r="X210" s="26" t="s">
        <v>645</v>
      </c>
      <c r="Y210" s="26" t="s">
        <v>645</v>
      </c>
      <c r="Z210" s="26" t="s">
        <v>645</v>
      </c>
      <c r="AA210" s="26" t="s">
        <v>645</v>
      </c>
      <c r="AB210" s="26" t="s">
        <v>645</v>
      </c>
      <c r="AC210" s="26" t="s">
        <v>645</v>
      </c>
      <c r="AD210" s="35"/>
      <c r="AE210" s="36"/>
      <c r="AF210" s="11">
        <f t="shared" si="14"/>
        <v>2013</v>
      </c>
      <c r="AG210" s="11" t="str">
        <f t="shared" si="15"/>
        <v>540423201316033</v>
      </c>
    </row>
    <row r="211" ht="19.9" hidden="1" customHeight="1" spans="1:33">
      <c r="A211" s="25" t="str">
        <f>540423&amp;D211&amp;VLOOKUP(P211,{"青稞","01";"小麦","02";"饲料","03";"牦牛","04";"乳","05";"羊","06";"猪","07";"鸡","08";"蜂","09";"鱼虾","10";"藏药","11";"茶","12";"葡萄","13";"苹果","14";"猕猴桃","15";"设施农业","16";"乡村旅游","17";"商贸流通","18";"其他","19"},2,FALSE)&amp;TEXT(COUNTIF($P$5:P211,P211),"000")</f>
        <v>540423201319032</v>
      </c>
      <c r="B211" s="60" t="s">
        <v>48</v>
      </c>
      <c r="C211" s="27" t="s">
        <v>49</v>
      </c>
      <c r="D211" s="27">
        <v>2013</v>
      </c>
      <c r="E211" s="86" t="s">
        <v>514</v>
      </c>
      <c r="F211" s="85"/>
      <c r="G211" s="85" t="s">
        <v>1489</v>
      </c>
      <c r="H211" s="65" t="s">
        <v>1490</v>
      </c>
      <c r="I211" s="31">
        <f t="shared" si="12"/>
        <v>52</v>
      </c>
      <c r="J211" s="31">
        <f>VLOOKUP(E211,附件2!E:I,5,0)/10000</f>
        <v>48</v>
      </c>
      <c r="K211" s="32">
        <f>VLOOKUP(E211,附件2!E:AF,28,0)/10000</f>
        <v>4</v>
      </c>
      <c r="L211" s="31">
        <f t="shared" si="13"/>
        <v>52</v>
      </c>
      <c r="M211" s="33">
        <f>VLOOKUP(E211,附件2!$E:$BE,30,0)/10000</f>
        <v>48</v>
      </c>
      <c r="N211" s="34">
        <f>VLOOKUP(E211,附件2!$E:$BE,53,0)/10000</f>
        <v>4</v>
      </c>
      <c r="O211" s="26" t="s">
        <v>1320</v>
      </c>
      <c r="P211" s="26" t="s">
        <v>643</v>
      </c>
      <c r="Q211" s="26" t="s">
        <v>644</v>
      </c>
      <c r="R211" s="26" t="s">
        <v>645</v>
      </c>
      <c r="S211" s="26" t="s">
        <v>645</v>
      </c>
      <c r="T211" s="26" t="s">
        <v>645</v>
      </c>
      <c r="U211" s="26" t="s">
        <v>645</v>
      </c>
      <c r="V211" s="26" t="s">
        <v>645</v>
      </c>
      <c r="W211" s="26" t="s">
        <v>645</v>
      </c>
      <c r="X211" s="26" t="s">
        <v>645</v>
      </c>
      <c r="Y211" s="26" t="s">
        <v>645</v>
      </c>
      <c r="Z211" s="26" t="s">
        <v>645</v>
      </c>
      <c r="AA211" s="26" t="s">
        <v>645</v>
      </c>
      <c r="AB211" s="26" t="s">
        <v>645</v>
      </c>
      <c r="AC211" s="26" t="s">
        <v>645</v>
      </c>
      <c r="AD211" s="35"/>
      <c r="AE211" s="36"/>
      <c r="AF211" s="11">
        <f t="shared" si="14"/>
        <v>2013</v>
      </c>
      <c r="AG211" s="11" t="str">
        <f t="shared" si="15"/>
        <v>540423201319032</v>
      </c>
    </row>
    <row r="212" ht="19.9" hidden="1" customHeight="1" spans="1:33">
      <c r="A212" s="25" t="str">
        <f>540423&amp;D212&amp;VLOOKUP(P212,{"青稞","01";"小麦","02";"饲料","03";"牦牛","04";"乳","05";"羊","06";"猪","07";"鸡","08";"蜂","09";"鱼虾","10";"藏药","11";"茶","12";"葡萄","13";"苹果","14";"猕猴桃","15";"设施农业","16";"乡村旅游","17";"商贸流通","18";"其他","19"},2,FALSE)&amp;TEXT(COUNTIF($P$5:P212,P212),"000")</f>
        <v>540423201316034</v>
      </c>
      <c r="B212" s="60" t="s">
        <v>48</v>
      </c>
      <c r="C212" s="27" t="s">
        <v>49</v>
      </c>
      <c r="D212" s="27">
        <v>2013</v>
      </c>
      <c r="E212" s="86" t="s">
        <v>516</v>
      </c>
      <c r="F212" s="85"/>
      <c r="G212" s="85" t="s">
        <v>758</v>
      </c>
      <c r="H212" s="65" t="s">
        <v>1019</v>
      </c>
      <c r="I212" s="31">
        <f t="shared" si="12"/>
        <v>60</v>
      </c>
      <c r="J212" s="31">
        <f>VLOOKUP(E212,附件2!E:I,5,0)/10000</f>
        <v>50</v>
      </c>
      <c r="K212" s="32">
        <f>VLOOKUP(E212,附件2!E:AF,28,0)/10000</f>
        <v>10</v>
      </c>
      <c r="L212" s="31">
        <f t="shared" si="13"/>
        <v>60</v>
      </c>
      <c r="M212" s="33">
        <f>VLOOKUP(E212,附件2!$E:$BE,30,0)/10000</f>
        <v>50</v>
      </c>
      <c r="N212" s="34">
        <f>VLOOKUP(E212,附件2!$E:$BE,53,0)/10000</f>
        <v>10</v>
      </c>
      <c r="O212" s="26" t="s">
        <v>774</v>
      </c>
      <c r="P212" s="26" t="s">
        <v>672</v>
      </c>
      <c r="Q212" s="26" t="s">
        <v>644</v>
      </c>
      <c r="R212" s="26" t="s">
        <v>645</v>
      </c>
      <c r="S212" s="26" t="s">
        <v>645</v>
      </c>
      <c r="T212" s="26" t="s">
        <v>645</v>
      </c>
      <c r="U212" s="26" t="s">
        <v>645</v>
      </c>
      <c r="V212" s="26" t="s">
        <v>645</v>
      </c>
      <c r="W212" s="26" t="s">
        <v>645</v>
      </c>
      <c r="X212" s="26" t="s">
        <v>645</v>
      </c>
      <c r="Y212" s="26" t="s">
        <v>645</v>
      </c>
      <c r="Z212" s="26" t="s">
        <v>645</v>
      </c>
      <c r="AA212" s="26" t="s">
        <v>645</v>
      </c>
      <c r="AB212" s="26" t="s">
        <v>645</v>
      </c>
      <c r="AC212" s="26" t="s">
        <v>645</v>
      </c>
      <c r="AD212" s="35"/>
      <c r="AE212" s="36"/>
      <c r="AF212" s="11">
        <f t="shared" si="14"/>
        <v>2013</v>
      </c>
      <c r="AG212" s="11" t="str">
        <f t="shared" si="15"/>
        <v>540423201316034</v>
      </c>
    </row>
    <row r="213" ht="19.9" hidden="1" customHeight="1" spans="1:33">
      <c r="A213" s="25" t="str">
        <f>540423&amp;D213&amp;VLOOKUP(P213,{"青稞","01";"小麦","02";"饲料","03";"牦牛","04";"乳","05";"羊","06";"猪","07";"鸡","08";"蜂","09";"鱼虾","10";"藏药","11";"茶","12";"葡萄","13";"苹果","14";"猕猴桃","15";"设施农业","16";"乡村旅游","17";"商贸流通","18";"其他","19"},2,FALSE)&amp;TEXT(COUNTIF($P$5:P213,P213),"000")</f>
        <v>540423201316035</v>
      </c>
      <c r="B213" s="60" t="s">
        <v>48</v>
      </c>
      <c r="C213" s="27" t="s">
        <v>49</v>
      </c>
      <c r="D213" s="27">
        <v>2013</v>
      </c>
      <c r="E213" s="86" t="s">
        <v>517</v>
      </c>
      <c r="F213" s="85"/>
      <c r="G213" s="85" t="s">
        <v>895</v>
      </c>
      <c r="H213" s="65" t="s">
        <v>1020</v>
      </c>
      <c r="I213" s="31">
        <f t="shared" si="12"/>
        <v>50</v>
      </c>
      <c r="J213" s="31">
        <f>VLOOKUP(E213,附件2!E:I,5,0)/10000</f>
        <v>45</v>
      </c>
      <c r="K213" s="32">
        <f>VLOOKUP(E213,附件2!E:AF,28,0)/10000</f>
        <v>5</v>
      </c>
      <c r="L213" s="31">
        <f t="shared" si="13"/>
        <v>45</v>
      </c>
      <c r="M213" s="33">
        <f>VLOOKUP(E213,附件2!$E:$BE,30,0)/10000</f>
        <v>45</v>
      </c>
      <c r="N213" s="34">
        <f>VLOOKUP(E213,附件2!$E:$BE,53,0)/10000</f>
        <v>0</v>
      </c>
      <c r="O213" s="26" t="s">
        <v>774</v>
      </c>
      <c r="P213" s="26" t="s">
        <v>672</v>
      </c>
      <c r="Q213" s="26" t="s">
        <v>644</v>
      </c>
      <c r="R213" s="26" t="s">
        <v>645</v>
      </c>
      <c r="S213" s="26" t="s">
        <v>645</v>
      </c>
      <c r="T213" s="26" t="s">
        <v>645</v>
      </c>
      <c r="U213" s="26" t="s">
        <v>645</v>
      </c>
      <c r="V213" s="26" t="s">
        <v>645</v>
      </c>
      <c r="W213" s="26" t="s">
        <v>645</v>
      </c>
      <c r="X213" s="26" t="s">
        <v>645</v>
      </c>
      <c r="Y213" s="26" t="s">
        <v>645</v>
      </c>
      <c r="Z213" s="26" t="s">
        <v>645</v>
      </c>
      <c r="AA213" s="26" t="s">
        <v>645</v>
      </c>
      <c r="AB213" s="26" t="s">
        <v>645</v>
      </c>
      <c r="AC213" s="26" t="s">
        <v>645</v>
      </c>
      <c r="AD213" s="35"/>
      <c r="AE213" s="36"/>
      <c r="AF213" s="11">
        <f t="shared" si="14"/>
        <v>2013</v>
      </c>
      <c r="AG213" s="11" t="str">
        <f t="shared" si="15"/>
        <v>540423201316035</v>
      </c>
    </row>
    <row r="214" ht="19.9" hidden="1" customHeight="1" spans="1:33">
      <c r="A214" s="25" t="str">
        <f>540423&amp;D214&amp;VLOOKUP(P214,{"青稞","01";"小麦","02";"饲料","03";"牦牛","04";"乳","05";"羊","06";"猪","07";"鸡","08";"蜂","09";"鱼虾","10";"藏药","11";"茶","12";"葡萄","13";"苹果","14";"猕猴桃","15";"设施农业","16";"乡村旅游","17";"商贸流通","18";"其他","19"},2,FALSE)&amp;TEXT(COUNTIF($P$5:P214,P214),"000")</f>
        <v>540423201316036</v>
      </c>
      <c r="B214" s="60" t="s">
        <v>48</v>
      </c>
      <c r="C214" s="27" t="s">
        <v>49</v>
      </c>
      <c r="D214" s="27">
        <v>2013</v>
      </c>
      <c r="E214" s="86" t="s">
        <v>518</v>
      </c>
      <c r="F214" s="85"/>
      <c r="G214" s="85" t="s">
        <v>1021</v>
      </c>
      <c r="H214" s="65" t="s">
        <v>1022</v>
      </c>
      <c r="I214" s="31">
        <f t="shared" si="12"/>
        <v>52</v>
      </c>
      <c r="J214" s="31">
        <f>VLOOKUP(E214,附件2!E:I,5,0)/10000</f>
        <v>48</v>
      </c>
      <c r="K214" s="32">
        <f>VLOOKUP(E214,附件2!E:AF,28,0)/10000</f>
        <v>4</v>
      </c>
      <c r="L214" s="31">
        <f t="shared" si="13"/>
        <v>52</v>
      </c>
      <c r="M214" s="33">
        <f>VLOOKUP(E214,附件2!$E:$BE,30,0)/10000</f>
        <v>48</v>
      </c>
      <c r="N214" s="34">
        <f>VLOOKUP(E214,附件2!$E:$BE,53,0)/10000</f>
        <v>4</v>
      </c>
      <c r="O214" s="26" t="s">
        <v>774</v>
      </c>
      <c r="P214" s="26" t="s">
        <v>672</v>
      </c>
      <c r="Q214" s="26" t="s">
        <v>644</v>
      </c>
      <c r="R214" s="26" t="s">
        <v>645</v>
      </c>
      <c r="S214" s="26" t="s">
        <v>645</v>
      </c>
      <c r="T214" s="26" t="s">
        <v>645</v>
      </c>
      <c r="U214" s="26" t="s">
        <v>645</v>
      </c>
      <c r="V214" s="26" t="s">
        <v>645</v>
      </c>
      <c r="W214" s="26" t="s">
        <v>645</v>
      </c>
      <c r="X214" s="26" t="s">
        <v>645</v>
      </c>
      <c r="Y214" s="26" t="s">
        <v>645</v>
      </c>
      <c r="Z214" s="26" t="s">
        <v>645</v>
      </c>
      <c r="AA214" s="26" t="s">
        <v>645</v>
      </c>
      <c r="AB214" s="26" t="s">
        <v>645</v>
      </c>
      <c r="AC214" s="26" t="s">
        <v>645</v>
      </c>
      <c r="AD214" s="35"/>
      <c r="AE214" s="36"/>
      <c r="AF214" s="11">
        <f t="shared" si="14"/>
        <v>2013</v>
      </c>
      <c r="AG214" s="11" t="str">
        <f t="shared" si="15"/>
        <v>540423201316036</v>
      </c>
    </row>
    <row r="215" ht="19.9" hidden="1" customHeight="1" spans="1:33">
      <c r="A215" s="25" t="str">
        <f>540423&amp;D215&amp;VLOOKUP(P215,{"青稞","01";"小麦","02";"饲料","03";"牦牛","04";"乳","05";"羊","06";"猪","07";"鸡","08";"蜂","09";"鱼虾","10";"藏药","11";"茶","12";"葡萄","13";"苹果","14";"猕猴桃","15";"设施农业","16";"乡村旅游","17";"商贸流通","18";"其他","19"},2,FALSE)&amp;TEXT(COUNTIF($P$5:P215,P215),"000")</f>
        <v>540423201316037</v>
      </c>
      <c r="B215" s="60" t="s">
        <v>48</v>
      </c>
      <c r="C215" s="27" t="s">
        <v>49</v>
      </c>
      <c r="D215" s="27">
        <v>2013</v>
      </c>
      <c r="E215" s="86" t="s">
        <v>520</v>
      </c>
      <c r="F215" s="85"/>
      <c r="G215" s="85" t="s">
        <v>985</v>
      </c>
      <c r="H215" s="65" t="s">
        <v>1023</v>
      </c>
      <c r="I215" s="31">
        <f t="shared" si="12"/>
        <v>47</v>
      </c>
      <c r="J215" s="31">
        <f>VLOOKUP(E215,附件2!E:I,5,0)/10000</f>
        <v>42</v>
      </c>
      <c r="K215" s="32">
        <f>VLOOKUP(E215,附件2!E:AF,28,0)/10000</f>
        <v>5</v>
      </c>
      <c r="L215" s="31">
        <f t="shared" si="13"/>
        <v>47</v>
      </c>
      <c r="M215" s="33">
        <f>VLOOKUP(E215,附件2!$E:$BE,30,0)/10000</f>
        <v>42</v>
      </c>
      <c r="N215" s="34">
        <f>VLOOKUP(E215,附件2!$E:$BE,53,0)/10000</f>
        <v>5</v>
      </c>
      <c r="O215" s="26" t="s">
        <v>774</v>
      </c>
      <c r="P215" s="26" t="s">
        <v>672</v>
      </c>
      <c r="Q215" s="26" t="s">
        <v>644</v>
      </c>
      <c r="R215" s="26" t="s">
        <v>645</v>
      </c>
      <c r="S215" s="26" t="s">
        <v>645</v>
      </c>
      <c r="T215" s="26" t="s">
        <v>645</v>
      </c>
      <c r="U215" s="26" t="s">
        <v>645</v>
      </c>
      <c r="V215" s="26" t="s">
        <v>645</v>
      </c>
      <c r="W215" s="26" t="s">
        <v>645</v>
      </c>
      <c r="X215" s="26" t="s">
        <v>645</v>
      </c>
      <c r="Y215" s="26" t="s">
        <v>645</v>
      </c>
      <c r="Z215" s="26" t="s">
        <v>645</v>
      </c>
      <c r="AA215" s="26" t="s">
        <v>645</v>
      </c>
      <c r="AB215" s="26" t="s">
        <v>645</v>
      </c>
      <c r="AC215" s="26" t="s">
        <v>645</v>
      </c>
      <c r="AD215" s="35"/>
      <c r="AE215" s="36"/>
      <c r="AF215" s="11">
        <f t="shared" si="14"/>
        <v>2013</v>
      </c>
      <c r="AG215" s="11" t="str">
        <f t="shared" si="15"/>
        <v>540423201316037</v>
      </c>
    </row>
    <row r="216" ht="19.9" hidden="1" customHeight="1" spans="1:33">
      <c r="A216" s="25" t="str">
        <f>540423&amp;D216&amp;VLOOKUP(P216,{"青稞","01";"小麦","02";"饲料","03";"牦牛","04";"乳","05";"羊","06";"猪","07";"鸡","08";"蜂","09";"鱼虾","10";"藏药","11";"茶","12";"葡萄","13";"苹果","14";"猕猴桃","15";"设施农业","16";"乡村旅游","17";"商贸流通","18";"其他","19"},2,FALSE)&amp;TEXT(COUNTIF($P$5:P216,P216),"000")</f>
        <v>540423201407025</v>
      </c>
      <c r="B216" s="60" t="s">
        <v>48</v>
      </c>
      <c r="C216" s="27" t="s">
        <v>49</v>
      </c>
      <c r="D216" s="27">
        <v>2014</v>
      </c>
      <c r="E216" s="86" t="s">
        <v>522</v>
      </c>
      <c r="F216" s="85"/>
      <c r="G216" s="85" t="s">
        <v>685</v>
      </c>
      <c r="H216" s="65" t="s">
        <v>1491</v>
      </c>
      <c r="I216" s="31">
        <f t="shared" si="12"/>
        <v>60</v>
      </c>
      <c r="J216" s="31">
        <f>VLOOKUP(E216,附件2!E:I,5,0)/10000</f>
        <v>58</v>
      </c>
      <c r="K216" s="32">
        <f>VLOOKUP(E216,附件2!E:AF,28,0)/10000</f>
        <v>2</v>
      </c>
      <c r="L216" s="31">
        <f t="shared" si="13"/>
        <v>58</v>
      </c>
      <c r="M216" s="33">
        <f>VLOOKUP(E216,附件2!$E:$BE,30,0)/10000</f>
        <v>58</v>
      </c>
      <c r="N216" s="34">
        <f>VLOOKUP(E216,附件2!$E:$BE,53,0)/10000</f>
        <v>0</v>
      </c>
      <c r="O216" s="26" t="s">
        <v>1320</v>
      </c>
      <c r="P216" s="26" t="s">
        <v>726</v>
      </c>
      <c r="Q216" s="26" t="s">
        <v>644</v>
      </c>
      <c r="R216" s="26" t="s">
        <v>645</v>
      </c>
      <c r="S216" s="26" t="s">
        <v>645</v>
      </c>
      <c r="T216" s="26" t="s">
        <v>645</v>
      </c>
      <c r="U216" s="26" t="s">
        <v>645</v>
      </c>
      <c r="V216" s="26" t="s">
        <v>645</v>
      </c>
      <c r="W216" s="26" t="s">
        <v>645</v>
      </c>
      <c r="X216" s="26" t="s">
        <v>645</v>
      </c>
      <c r="Y216" s="26" t="s">
        <v>645</v>
      </c>
      <c r="Z216" s="26" t="s">
        <v>645</v>
      </c>
      <c r="AA216" s="26" t="s">
        <v>645</v>
      </c>
      <c r="AB216" s="26" t="s">
        <v>645</v>
      </c>
      <c r="AC216" s="26" t="s">
        <v>645</v>
      </c>
      <c r="AD216" s="35"/>
      <c r="AE216" s="36"/>
      <c r="AF216" s="11">
        <f t="shared" si="14"/>
        <v>2014</v>
      </c>
      <c r="AG216" s="11" t="str">
        <f t="shared" si="15"/>
        <v>540423201407025</v>
      </c>
    </row>
    <row r="217" ht="19.9" hidden="1" customHeight="1" spans="1:33">
      <c r="A217" s="25" t="str">
        <f>540423&amp;D217&amp;VLOOKUP(P217,{"青稞","01";"小麦","02";"饲料","03";"牦牛","04";"乳","05";"羊","06";"猪","07";"鸡","08";"蜂","09";"鱼虾","10";"藏药","11";"茶","12";"葡萄","13";"苹果","14";"猕猴桃","15";"设施农业","16";"乡村旅游","17";"商贸流通","18";"其他","19"},2,FALSE)&amp;TEXT(COUNTIF($P$5:P217,P217),"000")</f>
        <v>540423201416038</v>
      </c>
      <c r="B217" s="60" t="s">
        <v>48</v>
      </c>
      <c r="C217" s="27" t="s">
        <v>49</v>
      </c>
      <c r="D217" s="27">
        <v>2014</v>
      </c>
      <c r="E217" s="86" t="s">
        <v>523</v>
      </c>
      <c r="F217" s="85"/>
      <c r="G217" s="85" t="s">
        <v>905</v>
      </c>
      <c r="H217" s="65" t="s">
        <v>1024</v>
      </c>
      <c r="I217" s="31">
        <f t="shared" si="12"/>
        <v>75</v>
      </c>
      <c r="J217" s="31">
        <f>VLOOKUP(E217,附件2!E:I,5,0)/10000</f>
        <v>70</v>
      </c>
      <c r="K217" s="32">
        <f>VLOOKUP(E217,附件2!E:AF,28,0)/10000</f>
        <v>5</v>
      </c>
      <c r="L217" s="31">
        <f t="shared" si="13"/>
        <v>75</v>
      </c>
      <c r="M217" s="33">
        <f>VLOOKUP(E217,附件2!$E:$BE,30,0)/10000</f>
        <v>70</v>
      </c>
      <c r="N217" s="34">
        <f>VLOOKUP(E217,附件2!$E:$BE,53,0)/10000</f>
        <v>5</v>
      </c>
      <c r="O217" s="26" t="s">
        <v>774</v>
      </c>
      <c r="P217" s="26" t="s">
        <v>672</v>
      </c>
      <c r="Q217" s="26" t="s">
        <v>644</v>
      </c>
      <c r="R217" s="26" t="s">
        <v>645</v>
      </c>
      <c r="S217" s="26" t="s">
        <v>645</v>
      </c>
      <c r="T217" s="26" t="s">
        <v>645</v>
      </c>
      <c r="U217" s="26" t="s">
        <v>645</v>
      </c>
      <c r="V217" s="26" t="s">
        <v>645</v>
      </c>
      <c r="W217" s="26" t="s">
        <v>645</v>
      </c>
      <c r="X217" s="26" t="s">
        <v>645</v>
      </c>
      <c r="Y217" s="26" t="s">
        <v>645</v>
      </c>
      <c r="Z217" s="26" t="s">
        <v>645</v>
      </c>
      <c r="AA217" s="26" t="s">
        <v>645</v>
      </c>
      <c r="AB217" s="26" t="s">
        <v>645</v>
      </c>
      <c r="AC217" s="26" t="s">
        <v>645</v>
      </c>
      <c r="AD217" s="35"/>
      <c r="AE217" s="36"/>
      <c r="AF217" s="11">
        <f t="shared" si="14"/>
        <v>2014</v>
      </c>
      <c r="AG217" s="11" t="str">
        <f t="shared" si="15"/>
        <v>540423201416038</v>
      </c>
    </row>
    <row r="218" ht="19.9" hidden="1" customHeight="1" spans="1:33">
      <c r="A218" s="25" t="str">
        <f>540423&amp;D218&amp;VLOOKUP(P218,{"青稞","01";"小麦","02";"饲料","03";"牦牛","04";"乳","05";"羊","06";"猪","07";"鸡","08";"蜂","09";"鱼虾","10";"藏药","11";"茶","12";"葡萄","13";"苹果","14";"猕猴桃","15";"设施农业","16";"乡村旅游","17";"商贸流通","18";"其他","19"},2,FALSE)&amp;TEXT(COUNTIF($P$5:P218,P218),"000")</f>
        <v>540423201419033</v>
      </c>
      <c r="B218" s="60" t="s">
        <v>48</v>
      </c>
      <c r="C218" s="27" t="s">
        <v>49</v>
      </c>
      <c r="D218" s="27">
        <v>2014</v>
      </c>
      <c r="E218" s="86" t="s">
        <v>524</v>
      </c>
      <c r="F218" s="85"/>
      <c r="G218" s="85" t="s">
        <v>706</v>
      </c>
      <c r="H218" s="65" t="s">
        <v>1025</v>
      </c>
      <c r="I218" s="31">
        <f t="shared" si="12"/>
        <v>31</v>
      </c>
      <c r="J218" s="31">
        <f>VLOOKUP(E218,附件2!E:I,5,0)/10000</f>
        <v>30</v>
      </c>
      <c r="K218" s="32">
        <f>VLOOKUP(E218,附件2!E:AF,28,0)/10000</f>
        <v>1</v>
      </c>
      <c r="L218" s="31">
        <f t="shared" si="13"/>
        <v>31</v>
      </c>
      <c r="M218" s="33">
        <f>VLOOKUP(E218,附件2!$E:$BE,30,0)/10000</f>
        <v>30</v>
      </c>
      <c r="N218" s="34">
        <f>VLOOKUP(E218,附件2!$E:$BE,53,0)/10000</f>
        <v>1</v>
      </c>
      <c r="O218" s="26" t="s">
        <v>774</v>
      </c>
      <c r="P218" s="26" t="s">
        <v>643</v>
      </c>
      <c r="Q218" s="26" t="s">
        <v>644</v>
      </c>
      <c r="R218" s="26" t="s">
        <v>645</v>
      </c>
      <c r="S218" s="26" t="s">
        <v>645</v>
      </c>
      <c r="T218" s="26" t="s">
        <v>645</v>
      </c>
      <c r="U218" s="26" t="s">
        <v>645</v>
      </c>
      <c r="V218" s="26" t="s">
        <v>645</v>
      </c>
      <c r="W218" s="26" t="s">
        <v>645</v>
      </c>
      <c r="X218" s="26" t="s">
        <v>645</v>
      </c>
      <c r="Y218" s="26" t="s">
        <v>645</v>
      </c>
      <c r="Z218" s="26" t="s">
        <v>645</v>
      </c>
      <c r="AA218" s="26" t="s">
        <v>645</v>
      </c>
      <c r="AB218" s="26" t="s">
        <v>645</v>
      </c>
      <c r="AC218" s="26" t="s">
        <v>645</v>
      </c>
      <c r="AD218" s="35"/>
      <c r="AE218" s="36"/>
      <c r="AF218" s="11">
        <f t="shared" si="14"/>
        <v>2014</v>
      </c>
      <c r="AG218" s="11" t="str">
        <f t="shared" si="15"/>
        <v>540423201419033</v>
      </c>
    </row>
    <row r="219" ht="19.9" hidden="1" customHeight="1" spans="1:33">
      <c r="A219" s="25" t="str">
        <f>540423&amp;D219&amp;VLOOKUP(P219,{"青稞","01";"小麦","02";"饲料","03";"牦牛","04";"乳","05";"羊","06";"猪","07";"鸡","08";"蜂","09";"鱼虾","10";"藏药","11";"茶","12";"葡萄","13";"苹果","14";"猕猴桃","15";"设施农业","16";"乡村旅游","17";"商贸流通","18";"其他","19"},2,FALSE)&amp;TEXT(COUNTIF($P$5:P219,P219),"000")</f>
        <v>540423201416039</v>
      </c>
      <c r="B219" s="60" t="s">
        <v>48</v>
      </c>
      <c r="C219" s="27" t="s">
        <v>49</v>
      </c>
      <c r="D219" s="27">
        <v>2014</v>
      </c>
      <c r="E219" s="86" t="s">
        <v>525</v>
      </c>
      <c r="F219" s="85"/>
      <c r="G219" s="85" t="s">
        <v>1492</v>
      </c>
      <c r="H219" s="65" t="s">
        <v>1493</v>
      </c>
      <c r="I219" s="31">
        <f t="shared" si="12"/>
        <v>42</v>
      </c>
      <c r="J219" s="31">
        <f>VLOOKUP(E219,附件2!E:I,5,0)/10000</f>
        <v>41</v>
      </c>
      <c r="K219" s="32">
        <f>VLOOKUP(E219,附件2!E:AF,28,0)/10000</f>
        <v>1</v>
      </c>
      <c r="L219" s="31">
        <f t="shared" si="13"/>
        <v>41</v>
      </c>
      <c r="M219" s="33">
        <f>VLOOKUP(E219,附件2!$E:$BE,30,0)/10000</f>
        <v>41</v>
      </c>
      <c r="N219" s="34">
        <f>VLOOKUP(E219,附件2!$E:$BE,53,0)/10000</f>
        <v>0</v>
      </c>
      <c r="O219" s="26" t="s">
        <v>1320</v>
      </c>
      <c r="P219" s="26" t="s">
        <v>672</v>
      </c>
      <c r="Q219" s="26" t="s">
        <v>644</v>
      </c>
      <c r="R219" s="26" t="s">
        <v>645</v>
      </c>
      <c r="S219" s="26" t="s">
        <v>645</v>
      </c>
      <c r="T219" s="26" t="s">
        <v>645</v>
      </c>
      <c r="U219" s="26" t="s">
        <v>645</v>
      </c>
      <c r="V219" s="26" t="s">
        <v>645</v>
      </c>
      <c r="W219" s="26" t="s">
        <v>645</v>
      </c>
      <c r="X219" s="26" t="s">
        <v>645</v>
      </c>
      <c r="Y219" s="26" t="s">
        <v>645</v>
      </c>
      <c r="Z219" s="26" t="s">
        <v>645</v>
      </c>
      <c r="AA219" s="26" t="s">
        <v>645</v>
      </c>
      <c r="AB219" s="26" t="s">
        <v>645</v>
      </c>
      <c r="AC219" s="26" t="s">
        <v>645</v>
      </c>
      <c r="AD219" s="35"/>
      <c r="AE219" s="36"/>
      <c r="AF219" s="11">
        <f t="shared" si="14"/>
        <v>2014</v>
      </c>
      <c r="AG219" s="11" t="str">
        <f t="shared" si="15"/>
        <v>540423201416039</v>
      </c>
    </row>
    <row r="220" ht="19.9" hidden="1" customHeight="1" spans="1:33">
      <c r="A220" s="25" t="str">
        <f>540423&amp;D220&amp;VLOOKUP(P220,{"青稞","01";"小麦","02";"饲料","03";"牦牛","04";"乳","05";"羊","06";"猪","07";"鸡","08";"蜂","09";"鱼虾","10";"藏药","11";"茶","12";"葡萄","13";"苹果","14";"猕猴桃","15";"设施农业","16";"乡村旅游","17";"商贸流通","18";"其他","19"},2,FALSE)&amp;TEXT(COUNTIF($P$5:P220,P220),"000")</f>
        <v>540423201416040</v>
      </c>
      <c r="B220" s="60" t="s">
        <v>48</v>
      </c>
      <c r="C220" s="27" t="s">
        <v>49</v>
      </c>
      <c r="D220" s="27">
        <v>2014</v>
      </c>
      <c r="E220" s="86" t="s">
        <v>526</v>
      </c>
      <c r="F220" s="85"/>
      <c r="G220" s="85" t="s">
        <v>806</v>
      </c>
      <c r="H220" s="65" t="s">
        <v>1026</v>
      </c>
      <c r="I220" s="31">
        <f t="shared" si="12"/>
        <v>41</v>
      </c>
      <c r="J220" s="31">
        <f>VLOOKUP(E220,附件2!E:I,5,0)/10000</f>
        <v>40</v>
      </c>
      <c r="K220" s="32">
        <f>VLOOKUP(E220,附件2!E:AF,28,0)/10000</f>
        <v>1</v>
      </c>
      <c r="L220" s="31">
        <f t="shared" si="13"/>
        <v>40</v>
      </c>
      <c r="M220" s="33">
        <f>VLOOKUP(E220,附件2!$E:$BE,30,0)/10000</f>
        <v>40</v>
      </c>
      <c r="N220" s="34">
        <f>VLOOKUP(E220,附件2!$E:$BE,53,0)/10000</f>
        <v>0</v>
      </c>
      <c r="O220" s="26" t="s">
        <v>774</v>
      </c>
      <c r="P220" s="26" t="s">
        <v>672</v>
      </c>
      <c r="Q220" s="26" t="s">
        <v>644</v>
      </c>
      <c r="R220" s="26" t="s">
        <v>645</v>
      </c>
      <c r="S220" s="26" t="s">
        <v>645</v>
      </c>
      <c r="T220" s="26" t="s">
        <v>645</v>
      </c>
      <c r="U220" s="26" t="s">
        <v>645</v>
      </c>
      <c r="V220" s="26" t="s">
        <v>645</v>
      </c>
      <c r="W220" s="26" t="s">
        <v>645</v>
      </c>
      <c r="X220" s="26" t="s">
        <v>645</v>
      </c>
      <c r="Y220" s="26" t="s">
        <v>645</v>
      </c>
      <c r="Z220" s="26" t="s">
        <v>645</v>
      </c>
      <c r="AA220" s="26" t="s">
        <v>645</v>
      </c>
      <c r="AB220" s="26" t="s">
        <v>645</v>
      </c>
      <c r="AC220" s="26" t="s">
        <v>645</v>
      </c>
      <c r="AD220" s="35"/>
      <c r="AE220" s="36"/>
      <c r="AF220" s="11">
        <f t="shared" si="14"/>
        <v>2014</v>
      </c>
      <c r="AG220" s="11" t="str">
        <f t="shared" si="15"/>
        <v>540423201416040</v>
      </c>
    </row>
    <row r="221" ht="19.9" hidden="1" customHeight="1" spans="1:33">
      <c r="A221" s="25" t="str">
        <f>540423&amp;D221&amp;VLOOKUP(P221,{"青稞","01";"小麦","02";"饲料","03";"牦牛","04";"乳","05";"羊","06";"猪","07";"鸡","08";"蜂","09";"鱼虾","10";"藏药","11";"茶","12";"葡萄","13";"苹果","14";"猕猴桃","15";"设施农业","16";"乡村旅游","17";"商贸流通","18";"其他","19"},2,FALSE)&amp;TEXT(COUNTIF($P$5:P221,P221),"000")</f>
        <v>540423201416041</v>
      </c>
      <c r="B221" s="60" t="s">
        <v>48</v>
      </c>
      <c r="C221" s="27" t="s">
        <v>49</v>
      </c>
      <c r="D221" s="27">
        <v>2014</v>
      </c>
      <c r="E221" s="86" t="s">
        <v>527</v>
      </c>
      <c r="F221" s="85"/>
      <c r="G221" s="85" t="s">
        <v>895</v>
      </c>
      <c r="H221" s="65" t="s">
        <v>1027</v>
      </c>
      <c r="I221" s="31">
        <f t="shared" si="12"/>
        <v>26</v>
      </c>
      <c r="J221" s="31">
        <f>VLOOKUP(E221,附件2!E:I,5,0)/10000</f>
        <v>25</v>
      </c>
      <c r="K221" s="32">
        <f>VLOOKUP(E221,附件2!E:AF,28,0)/10000</f>
        <v>1</v>
      </c>
      <c r="L221" s="31">
        <f t="shared" si="13"/>
        <v>26</v>
      </c>
      <c r="M221" s="33">
        <f>VLOOKUP(E221,附件2!$E:$BE,30,0)/10000</f>
        <v>25</v>
      </c>
      <c r="N221" s="34">
        <f>VLOOKUP(E221,附件2!$E:$BE,53,0)/10000</f>
        <v>1</v>
      </c>
      <c r="O221" s="26" t="s">
        <v>774</v>
      </c>
      <c r="P221" s="26" t="s">
        <v>672</v>
      </c>
      <c r="Q221" s="26" t="s">
        <v>644</v>
      </c>
      <c r="R221" s="26" t="s">
        <v>645</v>
      </c>
      <c r="S221" s="26" t="s">
        <v>645</v>
      </c>
      <c r="T221" s="26" t="s">
        <v>645</v>
      </c>
      <c r="U221" s="26" t="s">
        <v>645</v>
      </c>
      <c r="V221" s="26" t="s">
        <v>645</v>
      </c>
      <c r="W221" s="26" t="s">
        <v>645</v>
      </c>
      <c r="X221" s="26" t="s">
        <v>645</v>
      </c>
      <c r="Y221" s="26" t="s">
        <v>645</v>
      </c>
      <c r="Z221" s="26" t="s">
        <v>645</v>
      </c>
      <c r="AA221" s="26" t="s">
        <v>645</v>
      </c>
      <c r="AB221" s="26" t="s">
        <v>645</v>
      </c>
      <c r="AC221" s="26" t="s">
        <v>645</v>
      </c>
      <c r="AD221" s="35"/>
      <c r="AE221" s="36"/>
      <c r="AF221" s="11">
        <f t="shared" si="14"/>
        <v>2014</v>
      </c>
      <c r="AG221" s="11" t="str">
        <f t="shared" si="15"/>
        <v>540423201416041</v>
      </c>
    </row>
    <row r="222" ht="19.9" hidden="1" customHeight="1" spans="1:33">
      <c r="A222" s="25" t="str">
        <f>540423&amp;D222&amp;VLOOKUP(P222,{"青稞","01";"小麦","02";"饲料","03";"牦牛","04";"乳","05";"羊","06";"猪","07";"鸡","08";"蜂","09";"鱼虾","10";"藏药","11";"茶","12";"葡萄","13";"苹果","14";"猕猴桃","15";"设施农业","16";"乡村旅游","17";"商贸流通","18";"其他","19"},2,FALSE)&amp;TEXT(COUNTIF($P$5:P222,P222),"000")</f>
        <v>540423201416042</v>
      </c>
      <c r="B222" s="60" t="s">
        <v>48</v>
      </c>
      <c r="C222" s="27" t="s">
        <v>49</v>
      </c>
      <c r="D222" s="27">
        <v>2014</v>
      </c>
      <c r="E222" s="86" t="s">
        <v>532</v>
      </c>
      <c r="F222" s="85"/>
      <c r="G222" s="85" t="s">
        <v>1028</v>
      </c>
      <c r="H222" s="65" t="s">
        <v>1029</v>
      </c>
      <c r="I222" s="31">
        <f t="shared" si="12"/>
        <v>49</v>
      </c>
      <c r="J222" s="31">
        <f>VLOOKUP(E222,附件2!E:I,5,0)/10000</f>
        <v>48</v>
      </c>
      <c r="K222" s="32">
        <f>VLOOKUP(E222,附件2!E:AF,28,0)/10000</f>
        <v>1</v>
      </c>
      <c r="L222" s="31">
        <f t="shared" si="13"/>
        <v>48.0017</v>
      </c>
      <c r="M222" s="33">
        <f>VLOOKUP(E222,附件2!$E:$BE,30,0)/10000</f>
        <v>48</v>
      </c>
      <c r="N222" s="34">
        <f>VLOOKUP(E222,附件2!$E:$BE,53,0)/10000</f>
        <v>0.0017</v>
      </c>
      <c r="O222" s="26" t="s">
        <v>774</v>
      </c>
      <c r="P222" s="26" t="s">
        <v>672</v>
      </c>
      <c r="Q222" s="26" t="s">
        <v>644</v>
      </c>
      <c r="R222" s="26" t="s">
        <v>645</v>
      </c>
      <c r="S222" s="26" t="s">
        <v>645</v>
      </c>
      <c r="T222" s="26" t="s">
        <v>645</v>
      </c>
      <c r="U222" s="26" t="s">
        <v>645</v>
      </c>
      <c r="V222" s="26" t="s">
        <v>645</v>
      </c>
      <c r="W222" s="26" t="s">
        <v>645</v>
      </c>
      <c r="X222" s="26" t="s">
        <v>645</v>
      </c>
      <c r="Y222" s="26" t="s">
        <v>645</v>
      </c>
      <c r="Z222" s="26" t="s">
        <v>645</v>
      </c>
      <c r="AA222" s="26" t="s">
        <v>645</v>
      </c>
      <c r="AB222" s="26" t="s">
        <v>645</v>
      </c>
      <c r="AC222" s="26" t="s">
        <v>645</v>
      </c>
      <c r="AD222" s="35"/>
      <c r="AE222" s="36"/>
      <c r="AF222" s="11">
        <f t="shared" si="14"/>
        <v>2014</v>
      </c>
      <c r="AG222" s="11" t="str">
        <f t="shared" si="15"/>
        <v>540423201416042</v>
      </c>
    </row>
    <row r="223" ht="19.9" hidden="1" customHeight="1" spans="1:33">
      <c r="A223" s="25" t="str">
        <f>540423&amp;D223&amp;VLOOKUP(P223,{"青稞","01";"小麦","02";"饲料","03";"牦牛","04";"乳","05";"羊","06";"猪","07";"鸡","08";"蜂","09";"鱼虾","10";"藏药","11";"茶","12";"葡萄","13";"苹果","14";"猕猴桃","15";"设施农业","16";"乡村旅游","17";"商贸流通","18";"其他","19"},2,FALSE)&amp;TEXT(COUNTIF($P$5:P223,P223),"000")</f>
        <v>540423201416043</v>
      </c>
      <c r="B223" s="60" t="s">
        <v>48</v>
      </c>
      <c r="C223" s="27" t="s">
        <v>49</v>
      </c>
      <c r="D223" s="27">
        <v>2014</v>
      </c>
      <c r="E223" s="86" t="s">
        <v>533</v>
      </c>
      <c r="F223" s="85"/>
      <c r="G223" s="85" t="s">
        <v>673</v>
      </c>
      <c r="H223" s="65" t="s">
        <v>1030</v>
      </c>
      <c r="I223" s="31">
        <f t="shared" si="12"/>
        <v>71</v>
      </c>
      <c r="J223" s="31">
        <f>VLOOKUP(E223,附件2!E:I,5,0)/10000</f>
        <v>70</v>
      </c>
      <c r="K223" s="32">
        <f>VLOOKUP(E223,附件2!E:AF,28,0)/10000</f>
        <v>1</v>
      </c>
      <c r="L223" s="31">
        <f t="shared" si="13"/>
        <v>71</v>
      </c>
      <c r="M223" s="33">
        <f>VLOOKUP(E223,附件2!$E:$BE,30,0)/10000</f>
        <v>70</v>
      </c>
      <c r="N223" s="34">
        <f>VLOOKUP(E223,附件2!$E:$BE,53,0)/10000</f>
        <v>1</v>
      </c>
      <c r="O223" s="26" t="s">
        <v>774</v>
      </c>
      <c r="P223" s="26" t="s">
        <v>672</v>
      </c>
      <c r="Q223" s="26" t="s">
        <v>644</v>
      </c>
      <c r="R223" s="26" t="s">
        <v>645</v>
      </c>
      <c r="S223" s="26" t="s">
        <v>645</v>
      </c>
      <c r="T223" s="26" t="s">
        <v>645</v>
      </c>
      <c r="U223" s="26" t="s">
        <v>645</v>
      </c>
      <c r="V223" s="26" t="s">
        <v>645</v>
      </c>
      <c r="W223" s="26" t="s">
        <v>645</v>
      </c>
      <c r="X223" s="26" t="s">
        <v>645</v>
      </c>
      <c r="Y223" s="26" t="s">
        <v>645</v>
      </c>
      <c r="Z223" s="26" t="s">
        <v>645</v>
      </c>
      <c r="AA223" s="26" t="s">
        <v>645</v>
      </c>
      <c r="AB223" s="26" t="s">
        <v>645</v>
      </c>
      <c r="AC223" s="26" t="s">
        <v>645</v>
      </c>
      <c r="AD223" s="35"/>
      <c r="AE223" s="36"/>
      <c r="AF223" s="11">
        <f t="shared" si="14"/>
        <v>2014</v>
      </c>
      <c r="AG223" s="11" t="str">
        <f t="shared" si="15"/>
        <v>540423201416043</v>
      </c>
    </row>
    <row r="224" ht="19.9" hidden="1" customHeight="1" spans="1:33">
      <c r="A224" s="25" t="str">
        <f>540423&amp;D224&amp;VLOOKUP(P224,{"青稞","01";"小麦","02";"饲料","03";"牦牛","04";"乳","05";"羊","06";"猪","07";"鸡","08";"蜂","09";"鱼虾","10";"藏药","11";"茶","12";"葡萄","13";"苹果","14";"猕猴桃","15";"设施农业","16";"乡村旅游","17";"商贸流通","18";"其他","19"},2,FALSE)&amp;TEXT(COUNTIF($P$5:P224,P224),"000")</f>
        <v>540423201416044</v>
      </c>
      <c r="B224" s="60" t="s">
        <v>48</v>
      </c>
      <c r="C224" s="27" t="s">
        <v>49</v>
      </c>
      <c r="D224" s="27">
        <v>2014</v>
      </c>
      <c r="E224" s="86" t="s">
        <v>534</v>
      </c>
      <c r="F224" s="85"/>
      <c r="G224" s="85"/>
      <c r="H224" s="65" t="s">
        <v>1032</v>
      </c>
      <c r="I224" s="31">
        <f t="shared" si="12"/>
        <v>63</v>
      </c>
      <c r="J224" s="31">
        <f>VLOOKUP(E224,附件2!E:I,5,0)/10000</f>
        <v>62</v>
      </c>
      <c r="K224" s="32">
        <f>VLOOKUP(E224,附件2!E:AF,28,0)/10000</f>
        <v>1</v>
      </c>
      <c r="L224" s="31">
        <f t="shared" si="13"/>
        <v>62</v>
      </c>
      <c r="M224" s="33">
        <f>VLOOKUP(E224,附件2!$E:$BE,30,0)/10000</f>
        <v>62</v>
      </c>
      <c r="N224" s="34">
        <f>VLOOKUP(E224,附件2!$E:$BE,53,0)/10000</f>
        <v>0</v>
      </c>
      <c r="O224" s="26" t="s">
        <v>774</v>
      </c>
      <c r="P224" s="26" t="s">
        <v>672</v>
      </c>
      <c r="Q224" s="26" t="s">
        <v>644</v>
      </c>
      <c r="R224" s="26" t="s">
        <v>645</v>
      </c>
      <c r="S224" s="26" t="s">
        <v>645</v>
      </c>
      <c r="T224" s="26" t="s">
        <v>645</v>
      </c>
      <c r="U224" s="26" t="s">
        <v>645</v>
      </c>
      <c r="V224" s="26" t="s">
        <v>645</v>
      </c>
      <c r="W224" s="26" t="s">
        <v>645</v>
      </c>
      <c r="X224" s="26" t="s">
        <v>645</v>
      </c>
      <c r="Y224" s="26" t="s">
        <v>645</v>
      </c>
      <c r="Z224" s="26" t="s">
        <v>645</v>
      </c>
      <c r="AA224" s="26" t="s">
        <v>645</v>
      </c>
      <c r="AB224" s="26" t="s">
        <v>645</v>
      </c>
      <c r="AC224" s="26" t="s">
        <v>645</v>
      </c>
      <c r="AD224" s="35"/>
      <c r="AE224" s="36"/>
      <c r="AF224" s="11">
        <f t="shared" si="14"/>
        <v>2014</v>
      </c>
      <c r="AG224" s="11" t="str">
        <f t="shared" si="15"/>
        <v>540423201416044</v>
      </c>
    </row>
    <row r="225" ht="19.9" hidden="1" customHeight="1" spans="1:33">
      <c r="A225" s="25" t="str">
        <f>540423&amp;D225&amp;VLOOKUP(P225,{"青稞","01";"小麦","02";"饲料","03";"牦牛","04";"乳","05";"羊","06";"猪","07";"鸡","08";"蜂","09";"鱼虾","10";"藏药","11";"茶","12";"葡萄","13";"苹果","14";"猕猴桃","15";"设施农业","16";"乡村旅游","17";"商贸流通","18";"其他","19"},2,FALSE)&amp;TEXT(COUNTIF($P$5:P225,P225),"000")</f>
        <v>540423201416045</v>
      </c>
      <c r="B225" s="60" t="s">
        <v>48</v>
      </c>
      <c r="C225" s="27" t="s">
        <v>49</v>
      </c>
      <c r="D225" s="27">
        <v>2014</v>
      </c>
      <c r="E225" s="86" t="s">
        <v>535</v>
      </c>
      <c r="F225" s="85"/>
      <c r="G225" s="85" t="s">
        <v>1033</v>
      </c>
      <c r="H225" s="65" t="s">
        <v>1034</v>
      </c>
      <c r="I225" s="31">
        <f t="shared" si="12"/>
        <v>61</v>
      </c>
      <c r="J225" s="31">
        <f>VLOOKUP(E225,附件2!E:I,5,0)/10000</f>
        <v>60</v>
      </c>
      <c r="K225" s="32">
        <f>VLOOKUP(E225,附件2!E:AF,28,0)/10000</f>
        <v>1</v>
      </c>
      <c r="L225" s="31">
        <f t="shared" si="13"/>
        <v>61</v>
      </c>
      <c r="M225" s="33">
        <f>VLOOKUP(E225,附件2!$E:$BE,30,0)/10000</f>
        <v>60</v>
      </c>
      <c r="N225" s="34">
        <f>VLOOKUP(E225,附件2!$E:$BE,53,0)/10000</f>
        <v>1</v>
      </c>
      <c r="O225" s="26" t="s">
        <v>774</v>
      </c>
      <c r="P225" s="26" t="s">
        <v>672</v>
      </c>
      <c r="Q225" s="26" t="s">
        <v>644</v>
      </c>
      <c r="R225" s="26" t="s">
        <v>645</v>
      </c>
      <c r="S225" s="26" t="s">
        <v>645</v>
      </c>
      <c r="T225" s="26" t="s">
        <v>645</v>
      </c>
      <c r="U225" s="26" t="s">
        <v>645</v>
      </c>
      <c r="V225" s="26" t="s">
        <v>645</v>
      </c>
      <c r="W225" s="26" t="s">
        <v>645</v>
      </c>
      <c r="X225" s="26" t="s">
        <v>645</v>
      </c>
      <c r="Y225" s="26" t="s">
        <v>645</v>
      </c>
      <c r="Z225" s="26" t="s">
        <v>645</v>
      </c>
      <c r="AA225" s="26" t="s">
        <v>645</v>
      </c>
      <c r="AB225" s="26" t="s">
        <v>645</v>
      </c>
      <c r="AC225" s="26" t="s">
        <v>645</v>
      </c>
      <c r="AD225" s="35"/>
      <c r="AE225" s="36"/>
      <c r="AF225" s="11">
        <f t="shared" si="14"/>
        <v>2014</v>
      </c>
      <c r="AG225" s="11" t="str">
        <f t="shared" si="15"/>
        <v>540423201416045</v>
      </c>
    </row>
    <row r="226" ht="19.9" hidden="1" customHeight="1" spans="1:33">
      <c r="A226" s="25" t="str">
        <f>540423&amp;D226&amp;VLOOKUP(P226,{"青稞","01";"小麦","02";"饲料","03";"牦牛","04";"乳","05";"羊","06";"猪","07";"鸡","08";"蜂","09";"鱼虾","10";"藏药","11";"茶","12";"葡萄","13";"苹果","14";"猕猴桃","15";"设施农业","16";"乡村旅游","17";"商贸流通","18";"其他","19"},2,FALSE)&amp;TEXT(COUNTIF($P$5:P226,P226),"000")</f>
        <v>540423201416046</v>
      </c>
      <c r="B226" s="60" t="s">
        <v>48</v>
      </c>
      <c r="C226" s="27" t="s">
        <v>49</v>
      </c>
      <c r="D226" s="27">
        <v>2014</v>
      </c>
      <c r="E226" s="86" t="s">
        <v>536</v>
      </c>
      <c r="F226" s="85"/>
      <c r="G226" s="85" t="s">
        <v>721</v>
      </c>
      <c r="H226" s="65" t="s">
        <v>1035</v>
      </c>
      <c r="I226" s="31">
        <f t="shared" si="12"/>
        <v>51</v>
      </c>
      <c r="J226" s="31">
        <f>VLOOKUP(E226,附件2!E:I,5,0)/10000</f>
        <v>50</v>
      </c>
      <c r="K226" s="32">
        <f>VLOOKUP(E226,附件2!E:AF,28,0)/10000</f>
        <v>1</v>
      </c>
      <c r="L226" s="31">
        <f t="shared" si="13"/>
        <v>50</v>
      </c>
      <c r="M226" s="33">
        <f>VLOOKUP(E226,附件2!$E:$BE,30,0)/10000</f>
        <v>50</v>
      </c>
      <c r="N226" s="34">
        <f>VLOOKUP(E226,附件2!$E:$BE,53,0)/10000</f>
        <v>0</v>
      </c>
      <c r="O226" s="26" t="s">
        <v>774</v>
      </c>
      <c r="P226" s="26" t="s">
        <v>672</v>
      </c>
      <c r="Q226" s="26" t="s">
        <v>644</v>
      </c>
      <c r="R226" s="26" t="s">
        <v>645</v>
      </c>
      <c r="S226" s="26" t="s">
        <v>645</v>
      </c>
      <c r="T226" s="26" t="s">
        <v>645</v>
      </c>
      <c r="U226" s="26" t="s">
        <v>645</v>
      </c>
      <c r="V226" s="26" t="s">
        <v>645</v>
      </c>
      <c r="W226" s="26" t="s">
        <v>645</v>
      </c>
      <c r="X226" s="26" t="s">
        <v>645</v>
      </c>
      <c r="Y226" s="26" t="s">
        <v>645</v>
      </c>
      <c r="Z226" s="26" t="s">
        <v>645</v>
      </c>
      <c r="AA226" s="26" t="s">
        <v>645</v>
      </c>
      <c r="AB226" s="26" t="s">
        <v>645</v>
      </c>
      <c r="AC226" s="26" t="s">
        <v>645</v>
      </c>
      <c r="AD226" s="35"/>
      <c r="AE226" s="36"/>
      <c r="AF226" s="11">
        <f t="shared" si="14"/>
        <v>2014</v>
      </c>
      <c r="AG226" s="11" t="str">
        <f t="shared" si="15"/>
        <v>540423201416046</v>
      </c>
    </row>
    <row r="227" ht="19.9" hidden="1" customHeight="1" spans="1:33">
      <c r="A227" s="25" t="str">
        <f>540423&amp;D227&amp;VLOOKUP(P227,{"青稞","01";"小麦","02";"饲料","03";"牦牛","04";"乳","05";"羊","06";"猪","07";"鸡","08";"蜂","09";"鱼虾","10";"藏药","11";"茶","12";"葡萄","13";"苹果","14";"猕猴桃","15";"设施农业","16";"乡村旅游","17";"商贸流通","18";"其他","19"},2,FALSE)&amp;TEXT(COUNTIF($P$5:P227,P227),"000")</f>
        <v>540423201416047</v>
      </c>
      <c r="B227" s="60" t="s">
        <v>48</v>
      </c>
      <c r="C227" s="27" t="s">
        <v>49</v>
      </c>
      <c r="D227" s="27">
        <v>2014</v>
      </c>
      <c r="E227" s="86" t="s">
        <v>537</v>
      </c>
      <c r="F227" s="85"/>
      <c r="G227" s="85" t="s">
        <v>690</v>
      </c>
      <c r="H227" s="65" t="s">
        <v>1036</v>
      </c>
      <c r="I227" s="31">
        <f t="shared" si="12"/>
        <v>51</v>
      </c>
      <c r="J227" s="31">
        <f>VLOOKUP(E227,附件2!E:I,5,0)/10000</f>
        <v>50</v>
      </c>
      <c r="K227" s="32">
        <f>VLOOKUP(E227,附件2!E:AF,28,0)/10000</f>
        <v>1</v>
      </c>
      <c r="L227" s="31">
        <f t="shared" si="13"/>
        <v>50</v>
      </c>
      <c r="M227" s="33">
        <f>VLOOKUP(E227,附件2!$E:$BE,30,0)/10000</f>
        <v>50</v>
      </c>
      <c r="N227" s="34">
        <f>VLOOKUP(E227,附件2!$E:$BE,53,0)/10000</f>
        <v>0</v>
      </c>
      <c r="O227" s="26" t="s">
        <v>774</v>
      </c>
      <c r="P227" s="26" t="s">
        <v>672</v>
      </c>
      <c r="Q227" s="26" t="s">
        <v>644</v>
      </c>
      <c r="R227" s="26" t="s">
        <v>645</v>
      </c>
      <c r="S227" s="26" t="s">
        <v>645</v>
      </c>
      <c r="T227" s="26" t="s">
        <v>645</v>
      </c>
      <c r="U227" s="26" t="s">
        <v>645</v>
      </c>
      <c r="V227" s="26" t="s">
        <v>645</v>
      </c>
      <c r="W227" s="26" t="s">
        <v>645</v>
      </c>
      <c r="X227" s="26" t="s">
        <v>645</v>
      </c>
      <c r="Y227" s="26" t="s">
        <v>645</v>
      </c>
      <c r="Z227" s="26" t="s">
        <v>645</v>
      </c>
      <c r="AA227" s="26" t="s">
        <v>645</v>
      </c>
      <c r="AB227" s="26" t="s">
        <v>645</v>
      </c>
      <c r="AC227" s="26" t="s">
        <v>645</v>
      </c>
      <c r="AD227" s="35"/>
      <c r="AE227" s="36"/>
      <c r="AF227" s="11">
        <f t="shared" si="14"/>
        <v>2014</v>
      </c>
      <c r="AG227" s="11" t="str">
        <f t="shared" si="15"/>
        <v>540423201416047</v>
      </c>
    </row>
    <row r="228" ht="19.9" hidden="1" customHeight="1" spans="1:33">
      <c r="A228" s="25" t="str">
        <f>540423&amp;D228&amp;VLOOKUP(P228,{"青稞","01";"小麦","02";"饲料","03";"牦牛","04";"乳","05";"羊","06";"猪","07";"鸡","08";"蜂","09";"鱼虾","10";"藏药","11";"茶","12";"葡萄","13";"苹果","14";"猕猴桃","15";"设施农业","16";"乡村旅游","17";"商贸流通","18";"其他","19"},2,FALSE)&amp;TEXT(COUNTIF($P$5:P228,P228),"000")</f>
        <v>540423201416048</v>
      </c>
      <c r="B228" s="60" t="s">
        <v>48</v>
      </c>
      <c r="C228" s="27" t="s">
        <v>49</v>
      </c>
      <c r="D228" s="27">
        <v>2014</v>
      </c>
      <c r="E228" s="86" t="s">
        <v>538</v>
      </c>
      <c r="F228" s="85"/>
      <c r="G228" s="85" t="s">
        <v>1037</v>
      </c>
      <c r="H228" s="65" t="s">
        <v>1038</v>
      </c>
      <c r="I228" s="31">
        <f t="shared" si="12"/>
        <v>91</v>
      </c>
      <c r="J228" s="31">
        <f>VLOOKUP(E228,附件2!E:I,5,0)/10000</f>
        <v>90</v>
      </c>
      <c r="K228" s="32">
        <f>VLOOKUP(E228,附件2!E:AF,28,0)/10000</f>
        <v>1</v>
      </c>
      <c r="L228" s="31">
        <f t="shared" si="13"/>
        <v>91</v>
      </c>
      <c r="M228" s="33">
        <f>VLOOKUP(E228,附件2!$E:$BE,30,0)/10000</f>
        <v>90</v>
      </c>
      <c r="N228" s="34">
        <f>VLOOKUP(E228,附件2!$E:$BE,53,0)/10000</f>
        <v>1</v>
      </c>
      <c r="O228" s="26" t="s">
        <v>774</v>
      </c>
      <c r="P228" s="26" t="s">
        <v>672</v>
      </c>
      <c r="Q228" s="26" t="s">
        <v>644</v>
      </c>
      <c r="R228" s="26" t="s">
        <v>645</v>
      </c>
      <c r="S228" s="26" t="s">
        <v>645</v>
      </c>
      <c r="T228" s="26" t="s">
        <v>645</v>
      </c>
      <c r="U228" s="26" t="s">
        <v>645</v>
      </c>
      <c r="V228" s="26" t="s">
        <v>645</v>
      </c>
      <c r="W228" s="26" t="s">
        <v>645</v>
      </c>
      <c r="X228" s="26" t="s">
        <v>645</v>
      </c>
      <c r="Y228" s="26" t="s">
        <v>645</v>
      </c>
      <c r="Z228" s="26" t="s">
        <v>645</v>
      </c>
      <c r="AA228" s="26" t="s">
        <v>645</v>
      </c>
      <c r="AB228" s="26" t="s">
        <v>645</v>
      </c>
      <c r="AC228" s="26" t="s">
        <v>645</v>
      </c>
      <c r="AD228" s="35"/>
      <c r="AE228" s="36"/>
      <c r="AF228" s="11">
        <f t="shared" si="14"/>
        <v>2014</v>
      </c>
      <c r="AG228" s="11" t="str">
        <f t="shared" si="15"/>
        <v>540423201416048</v>
      </c>
    </row>
    <row r="229" ht="19.9" hidden="1" customHeight="1" spans="1:33">
      <c r="A229" s="25" t="str">
        <f>540423&amp;D229&amp;VLOOKUP(P229,{"青稞","01";"小麦","02";"饲料","03";"牦牛","04";"乳","05";"羊","06";"猪","07";"鸡","08";"蜂","09";"鱼虾","10";"藏药","11";"茶","12";"葡萄","13";"苹果","14";"猕猴桃","15";"设施农业","16";"乡村旅游","17";"商贸流通","18";"其他","19"},2,FALSE)&amp;TEXT(COUNTIF($P$5:P229,P229),"000")</f>
        <v>540423201419034</v>
      </c>
      <c r="B229" s="60" t="s">
        <v>48</v>
      </c>
      <c r="C229" s="27" t="s">
        <v>49</v>
      </c>
      <c r="D229" s="27">
        <v>2014</v>
      </c>
      <c r="E229" s="86" t="s">
        <v>539</v>
      </c>
      <c r="F229" s="85"/>
      <c r="G229" s="85" t="s">
        <v>690</v>
      </c>
      <c r="H229" s="65" t="s">
        <v>1039</v>
      </c>
      <c r="I229" s="31">
        <f t="shared" si="12"/>
        <v>51</v>
      </c>
      <c r="J229" s="31">
        <f>VLOOKUP(E229,附件2!E:I,5,0)/10000</f>
        <v>50</v>
      </c>
      <c r="K229" s="32">
        <f>VLOOKUP(E229,附件2!E:AF,28,0)/10000</f>
        <v>1</v>
      </c>
      <c r="L229" s="31">
        <f t="shared" si="13"/>
        <v>50</v>
      </c>
      <c r="M229" s="33">
        <f>VLOOKUP(E229,附件2!$E:$BE,30,0)/10000</f>
        <v>50</v>
      </c>
      <c r="N229" s="34">
        <f>VLOOKUP(E229,附件2!$E:$BE,53,0)/10000</f>
        <v>0</v>
      </c>
      <c r="O229" s="26" t="s">
        <v>642</v>
      </c>
      <c r="P229" s="26" t="s">
        <v>643</v>
      </c>
      <c r="Q229" s="26" t="s">
        <v>644</v>
      </c>
      <c r="R229" s="26" t="s">
        <v>650</v>
      </c>
      <c r="S229" s="26" t="s">
        <v>52</v>
      </c>
      <c r="T229" s="26" t="s">
        <v>645</v>
      </c>
      <c r="U229" s="26" t="s">
        <v>645</v>
      </c>
      <c r="V229" s="26" t="s">
        <v>645</v>
      </c>
      <c r="W229" s="26" t="s">
        <v>645</v>
      </c>
      <c r="X229" s="26" t="s">
        <v>645</v>
      </c>
      <c r="Y229" s="26" t="s">
        <v>645</v>
      </c>
      <c r="Z229" s="26" t="s">
        <v>645</v>
      </c>
      <c r="AA229" s="26" t="s">
        <v>645</v>
      </c>
      <c r="AB229" s="38">
        <v>0</v>
      </c>
      <c r="AC229" s="35" t="s">
        <v>646</v>
      </c>
      <c r="AD229" s="35" t="s">
        <v>651</v>
      </c>
      <c r="AE229" s="36"/>
      <c r="AF229" s="11">
        <f t="shared" si="14"/>
        <v>2014</v>
      </c>
      <c r="AG229" s="11" t="str">
        <f t="shared" si="15"/>
        <v>540423201419034</v>
      </c>
    </row>
    <row r="230" ht="19.9" hidden="1" customHeight="1" spans="1:33">
      <c r="A230" s="25" t="str">
        <f>540423&amp;D230&amp;VLOOKUP(P230,{"青稞","01";"小麦","02";"饲料","03";"牦牛","04";"乳","05";"羊","06";"猪","07";"鸡","08";"蜂","09";"鱼虾","10";"藏药","11";"茶","12";"葡萄","13";"苹果","14";"猕猴桃","15";"设施农业","16";"乡村旅游","17";"商贸流通","18";"其他","19"},2,FALSE)&amp;TEXT(COUNTIF($P$5:P230,P230),"000")</f>
        <v>540423201419035</v>
      </c>
      <c r="B230" s="60" t="s">
        <v>48</v>
      </c>
      <c r="C230" s="27" t="s">
        <v>49</v>
      </c>
      <c r="D230" s="27">
        <v>2014</v>
      </c>
      <c r="E230" s="86" t="s">
        <v>543</v>
      </c>
      <c r="F230" s="85"/>
      <c r="G230" s="85" t="s">
        <v>1040</v>
      </c>
      <c r="H230" s="65" t="s">
        <v>1041</v>
      </c>
      <c r="I230" s="31">
        <f t="shared" si="12"/>
        <v>90</v>
      </c>
      <c r="J230" s="31">
        <f>VLOOKUP(E230,附件2!E:I,5,0)/10000</f>
        <v>85</v>
      </c>
      <c r="K230" s="32">
        <f>VLOOKUP(E230,附件2!E:AF,28,0)/10000</f>
        <v>5</v>
      </c>
      <c r="L230" s="31">
        <f t="shared" si="13"/>
        <v>84.988</v>
      </c>
      <c r="M230" s="33">
        <f>VLOOKUP(E230,附件2!$E:$BE,30,0)/10000</f>
        <v>84.988</v>
      </c>
      <c r="N230" s="34">
        <f>VLOOKUP(E230,附件2!$E:$BE,53,0)/10000</f>
        <v>0</v>
      </c>
      <c r="O230" s="26" t="s">
        <v>642</v>
      </c>
      <c r="P230" s="26" t="s">
        <v>643</v>
      </c>
      <c r="Q230" s="26" t="s">
        <v>644</v>
      </c>
      <c r="R230" s="26" t="s">
        <v>650</v>
      </c>
      <c r="S230" s="26" t="s">
        <v>52</v>
      </c>
      <c r="T230" s="26" t="s">
        <v>645</v>
      </c>
      <c r="U230" s="26" t="s">
        <v>645</v>
      </c>
      <c r="V230" s="26" t="s">
        <v>645</v>
      </c>
      <c r="W230" s="26" t="s">
        <v>645</v>
      </c>
      <c r="X230" s="26" t="s">
        <v>645</v>
      </c>
      <c r="Y230" s="26" t="s">
        <v>645</v>
      </c>
      <c r="Z230" s="26" t="s">
        <v>645</v>
      </c>
      <c r="AA230" s="26" t="s">
        <v>645</v>
      </c>
      <c r="AB230" s="38">
        <v>0</v>
      </c>
      <c r="AC230" s="35" t="s">
        <v>646</v>
      </c>
      <c r="AD230" s="35" t="s">
        <v>651</v>
      </c>
      <c r="AE230" s="36"/>
      <c r="AF230" s="11">
        <f t="shared" si="14"/>
        <v>2014</v>
      </c>
      <c r="AG230" s="11" t="str">
        <f t="shared" si="15"/>
        <v>540423201419035</v>
      </c>
    </row>
    <row r="231" ht="19.9" hidden="1" customHeight="1" spans="1:33">
      <c r="A231" s="25" t="str">
        <f>540423&amp;D231&amp;VLOOKUP(P231,{"青稞","01";"小麦","02";"饲料","03";"牦牛","04";"乳","05";"羊","06";"猪","07";"鸡","08";"蜂","09";"鱼虾","10";"藏药","11";"茶","12";"葡萄","13";"苹果","14";"猕猴桃","15";"设施农业","16";"乡村旅游","17";"商贸流通","18";"其他","19"},2,FALSE)&amp;TEXT(COUNTIF($P$5:P231,P231),"000")</f>
        <v>540423201419036</v>
      </c>
      <c r="B231" s="60" t="s">
        <v>48</v>
      </c>
      <c r="C231" s="27" t="s">
        <v>49</v>
      </c>
      <c r="D231" s="27">
        <v>2014</v>
      </c>
      <c r="E231" s="86" t="s">
        <v>544</v>
      </c>
      <c r="F231" s="85"/>
      <c r="G231" s="94" t="s">
        <v>1336</v>
      </c>
      <c r="H231" s="65" t="s">
        <v>1042</v>
      </c>
      <c r="I231" s="31">
        <f t="shared" si="12"/>
        <v>450</v>
      </c>
      <c r="J231" s="31">
        <f>VLOOKUP(E231,附件2!E:I,5,0)/10000</f>
        <v>350</v>
      </c>
      <c r="K231" s="32">
        <f>VLOOKUP(E231,附件2!E:AF,28,0)/10000</f>
        <v>100</v>
      </c>
      <c r="L231" s="31">
        <f t="shared" si="13"/>
        <v>350</v>
      </c>
      <c r="M231" s="33">
        <f>VLOOKUP(E231,附件2!$E:$BE,30,0)/10000</f>
        <v>350</v>
      </c>
      <c r="N231" s="34">
        <f>VLOOKUP(E231,附件2!$E:$BE,53,0)/10000</f>
        <v>0</v>
      </c>
      <c r="O231" s="26" t="s">
        <v>642</v>
      </c>
      <c r="P231" s="26" t="s">
        <v>643</v>
      </c>
      <c r="Q231" s="26" t="s">
        <v>644</v>
      </c>
      <c r="R231" s="26" t="s">
        <v>650</v>
      </c>
      <c r="S231" s="26"/>
      <c r="T231" s="26"/>
      <c r="U231" s="35"/>
      <c r="V231" s="35"/>
      <c r="W231" s="26"/>
      <c r="X231" s="26"/>
      <c r="Y231" s="26"/>
      <c r="Z231" s="26"/>
      <c r="AA231" s="26"/>
      <c r="AB231" s="38">
        <v>0</v>
      </c>
      <c r="AC231" s="35" t="s">
        <v>646</v>
      </c>
      <c r="AD231" s="35" t="s">
        <v>692</v>
      </c>
      <c r="AE231" s="36"/>
      <c r="AF231" s="11">
        <f t="shared" si="14"/>
        <v>2014</v>
      </c>
      <c r="AG231" s="11" t="str">
        <f t="shared" si="15"/>
        <v>540423201419036</v>
      </c>
    </row>
    <row r="232" ht="19.9" hidden="1" customHeight="1" spans="1:33">
      <c r="A232" s="25" t="str">
        <f>540423&amp;D232&amp;VLOOKUP(P232,{"青稞","01";"小麦","02";"饲料","03";"牦牛","04";"乳","05";"羊","06";"猪","07";"鸡","08";"蜂","09";"鱼虾","10";"藏药","11";"茶","12";"葡萄","13";"苹果","14";"猕猴桃","15";"设施农业","16";"乡村旅游","17";"商贸流通","18";"其他","19"},2,FALSE)&amp;TEXT(COUNTIF($P$5:P232,P232),"000")</f>
        <v>540423201419037</v>
      </c>
      <c r="B232" s="60" t="s">
        <v>48</v>
      </c>
      <c r="C232" s="27" t="s">
        <v>49</v>
      </c>
      <c r="D232" s="27">
        <v>2014</v>
      </c>
      <c r="E232" s="86" t="s">
        <v>545</v>
      </c>
      <c r="F232" s="85"/>
      <c r="G232" s="94" t="s">
        <v>712</v>
      </c>
      <c r="H232" s="65" t="s">
        <v>1043</v>
      </c>
      <c r="I232" s="31">
        <f t="shared" si="12"/>
        <v>215</v>
      </c>
      <c r="J232" s="31">
        <f>VLOOKUP(E232,附件2!E:I,5,0)/10000</f>
        <v>200</v>
      </c>
      <c r="K232" s="32">
        <f>VLOOKUP(E232,附件2!E:AF,28,0)/10000</f>
        <v>15</v>
      </c>
      <c r="L232" s="31">
        <f t="shared" si="13"/>
        <v>200</v>
      </c>
      <c r="M232" s="33">
        <f>VLOOKUP(E232,附件2!$E:$BE,30,0)/10000</f>
        <v>200</v>
      </c>
      <c r="N232" s="34">
        <f>VLOOKUP(E232,附件2!$E:$BE,53,0)/10000</f>
        <v>0</v>
      </c>
      <c r="O232" s="26" t="s">
        <v>642</v>
      </c>
      <c r="P232" s="26" t="s">
        <v>643</v>
      </c>
      <c r="Q232" s="26" t="s">
        <v>644</v>
      </c>
      <c r="R232" s="26" t="s">
        <v>650</v>
      </c>
      <c r="S232" s="26" t="s">
        <v>52</v>
      </c>
      <c r="T232" s="26" t="s">
        <v>645</v>
      </c>
      <c r="U232" s="26" t="s">
        <v>645</v>
      </c>
      <c r="V232" s="26" t="s">
        <v>645</v>
      </c>
      <c r="W232" s="26" t="s">
        <v>645</v>
      </c>
      <c r="X232" s="26" t="s">
        <v>645</v>
      </c>
      <c r="Y232" s="26" t="s">
        <v>645</v>
      </c>
      <c r="Z232" s="26" t="s">
        <v>645</v>
      </c>
      <c r="AA232" s="26" t="s">
        <v>645</v>
      </c>
      <c r="AB232" s="38">
        <v>0</v>
      </c>
      <c r="AC232" s="35" t="s">
        <v>646</v>
      </c>
      <c r="AD232" s="35" t="s">
        <v>651</v>
      </c>
      <c r="AE232" s="36"/>
      <c r="AF232" s="11">
        <f t="shared" si="14"/>
        <v>2014</v>
      </c>
      <c r="AG232" s="11" t="str">
        <f t="shared" si="15"/>
        <v>540423201419037</v>
      </c>
    </row>
    <row r="233" ht="19.9" hidden="1" customHeight="1" spans="1:33">
      <c r="A233" s="25" t="str">
        <f>540423&amp;D233&amp;VLOOKUP(P233,{"青稞","01";"小麦","02";"饲料","03";"牦牛","04";"乳","05";"羊","06";"猪","07";"鸡","08";"蜂","09";"鱼虾","10";"藏药","11";"茶","12";"葡萄","13";"苹果","14";"猕猴桃","15";"设施农业","16";"乡村旅游","17";"商贸流通","18";"其他","19"},2,FALSE)&amp;TEXT(COUNTIF($P$5:P233,P233),"000")</f>
        <v>540423201516049</v>
      </c>
      <c r="B233" s="60" t="s">
        <v>48</v>
      </c>
      <c r="C233" s="27" t="s">
        <v>49</v>
      </c>
      <c r="D233" s="27">
        <v>2015</v>
      </c>
      <c r="E233" s="86" t="s">
        <v>546</v>
      </c>
      <c r="F233" s="85"/>
      <c r="G233" s="85" t="s">
        <v>738</v>
      </c>
      <c r="H233" s="65" t="s">
        <v>1044</v>
      </c>
      <c r="I233" s="31">
        <f t="shared" si="12"/>
        <v>51</v>
      </c>
      <c r="J233" s="31">
        <f>VLOOKUP(E233,附件2!E:I,5,0)/10000</f>
        <v>50</v>
      </c>
      <c r="K233" s="32">
        <f>VLOOKUP(E233,附件2!E:AF,28,0)/10000</f>
        <v>1</v>
      </c>
      <c r="L233" s="31">
        <f t="shared" si="13"/>
        <v>50</v>
      </c>
      <c r="M233" s="33">
        <f>VLOOKUP(E233,附件2!$E:$BE,30,0)/10000</f>
        <v>50</v>
      </c>
      <c r="N233" s="34">
        <f>VLOOKUP(E233,附件2!$E:$BE,53,0)/10000</f>
        <v>0</v>
      </c>
      <c r="O233" s="26" t="s">
        <v>774</v>
      </c>
      <c r="P233" s="26" t="s">
        <v>672</v>
      </c>
      <c r="Q233" s="26" t="s">
        <v>644</v>
      </c>
      <c r="R233" s="26" t="s">
        <v>645</v>
      </c>
      <c r="S233" s="26" t="s">
        <v>645</v>
      </c>
      <c r="T233" s="26" t="s">
        <v>645</v>
      </c>
      <c r="U233" s="26" t="s">
        <v>645</v>
      </c>
      <c r="V233" s="26" t="s">
        <v>645</v>
      </c>
      <c r="W233" s="26" t="s">
        <v>645</v>
      </c>
      <c r="X233" s="26" t="s">
        <v>645</v>
      </c>
      <c r="Y233" s="26" t="s">
        <v>645</v>
      </c>
      <c r="Z233" s="26" t="s">
        <v>645</v>
      </c>
      <c r="AA233" s="26" t="s">
        <v>645</v>
      </c>
      <c r="AB233" s="26" t="s">
        <v>645</v>
      </c>
      <c r="AC233" s="26" t="s">
        <v>645</v>
      </c>
      <c r="AD233" s="35"/>
      <c r="AE233" s="36"/>
      <c r="AF233" s="11">
        <f t="shared" si="14"/>
        <v>2015</v>
      </c>
      <c r="AG233" s="11" t="str">
        <f t="shared" si="15"/>
        <v>540423201516049</v>
      </c>
    </row>
    <row r="234" ht="19.9" hidden="1" customHeight="1" spans="1:33">
      <c r="A234" s="25" t="str">
        <f>540423&amp;D234&amp;VLOOKUP(P234,{"青稞","01";"小麦","02";"饲料","03";"牦牛","04";"乳","05";"羊","06";"猪","07";"鸡","08";"蜂","09";"鱼虾","10";"藏药","11";"茶","12";"葡萄","13";"苹果","14";"猕猴桃","15";"设施农业","16";"乡村旅游","17";"商贸流通","18";"其他","19"},2,FALSE)&amp;TEXT(COUNTIF($P$5:P234,P234),"000")</f>
        <v>540423201516050</v>
      </c>
      <c r="B234" s="60" t="s">
        <v>48</v>
      </c>
      <c r="C234" s="27" t="s">
        <v>49</v>
      </c>
      <c r="D234" s="27">
        <v>2015</v>
      </c>
      <c r="E234" s="86" t="s">
        <v>547</v>
      </c>
      <c r="F234" s="85"/>
      <c r="G234" s="85" t="s">
        <v>721</v>
      </c>
      <c r="H234" s="65" t="s">
        <v>1494</v>
      </c>
      <c r="I234" s="31">
        <f t="shared" si="12"/>
        <v>36</v>
      </c>
      <c r="J234" s="31">
        <f>VLOOKUP(E234,附件2!E:I,5,0)/10000</f>
        <v>35</v>
      </c>
      <c r="K234" s="32">
        <f>VLOOKUP(E234,附件2!E:AF,28,0)/10000</f>
        <v>1</v>
      </c>
      <c r="L234" s="31">
        <f t="shared" si="13"/>
        <v>35</v>
      </c>
      <c r="M234" s="33">
        <f>VLOOKUP(E234,附件2!$E:$BE,30,0)/10000</f>
        <v>35</v>
      </c>
      <c r="N234" s="34">
        <f>VLOOKUP(E234,附件2!$E:$BE,53,0)/10000</f>
        <v>0</v>
      </c>
      <c r="O234" s="26" t="s">
        <v>1320</v>
      </c>
      <c r="P234" s="26" t="s">
        <v>672</v>
      </c>
      <c r="Q234" s="26" t="s">
        <v>644</v>
      </c>
      <c r="R234" s="26" t="s">
        <v>645</v>
      </c>
      <c r="S234" s="26" t="s">
        <v>645</v>
      </c>
      <c r="T234" s="26" t="s">
        <v>645</v>
      </c>
      <c r="U234" s="26" t="s">
        <v>645</v>
      </c>
      <c r="V234" s="26" t="s">
        <v>645</v>
      </c>
      <c r="W234" s="26" t="s">
        <v>645</v>
      </c>
      <c r="X234" s="26" t="s">
        <v>645</v>
      </c>
      <c r="Y234" s="26" t="s">
        <v>645</v>
      </c>
      <c r="Z234" s="26" t="s">
        <v>645</v>
      </c>
      <c r="AA234" s="26" t="s">
        <v>645</v>
      </c>
      <c r="AB234" s="26" t="s">
        <v>645</v>
      </c>
      <c r="AC234" s="26" t="s">
        <v>645</v>
      </c>
      <c r="AD234" s="35"/>
      <c r="AE234" s="36"/>
      <c r="AF234" s="11">
        <f t="shared" si="14"/>
        <v>2015</v>
      </c>
      <c r="AG234" s="11" t="str">
        <f t="shared" si="15"/>
        <v>540423201516050</v>
      </c>
    </row>
    <row r="235" ht="19.9" hidden="1" customHeight="1" spans="1:33">
      <c r="A235" s="25" t="str">
        <f>540423&amp;D235&amp;VLOOKUP(P235,{"青稞","01";"小麦","02";"饲料","03";"牦牛","04";"乳","05";"羊","06";"猪","07";"鸡","08";"蜂","09";"鱼虾","10";"藏药","11";"茶","12";"葡萄","13";"苹果","14";"猕猴桃","15";"设施农业","16";"乡村旅游","17";"商贸流通","18";"其他","19"},2,FALSE)&amp;TEXT(COUNTIF($P$5:P235,P235),"000")</f>
        <v>540423201516051</v>
      </c>
      <c r="B235" s="60" t="s">
        <v>48</v>
      </c>
      <c r="C235" s="27" t="s">
        <v>49</v>
      </c>
      <c r="D235" s="27">
        <v>2015</v>
      </c>
      <c r="E235" s="86" t="s">
        <v>548</v>
      </c>
      <c r="F235" s="85"/>
      <c r="G235" s="85" t="s">
        <v>648</v>
      </c>
      <c r="H235" s="65" t="s">
        <v>1045</v>
      </c>
      <c r="I235" s="31">
        <f t="shared" si="12"/>
        <v>71</v>
      </c>
      <c r="J235" s="31">
        <f>VLOOKUP(E235,附件2!E:I,5,0)/10000</f>
        <v>70</v>
      </c>
      <c r="K235" s="32">
        <f>VLOOKUP(E235,附件2!E:AF,28,0)/10000</f>
        <v>1</v>
      </c>
      <c r="L235" s="31">
        <f t="shared" si="13"/>
        <v>71</v>
      </c>
      <c r="M235" s="33">
        <f>VLOOKUP(E235,附件2!$E:$BE,30,0)/10000</f>
        <v>70</v>
      </c>
      <c r="N235" s="34">
        <f>VLOOKUP(E235,附件2!$E:$BE,53,0)/10000</f>
        <v>1</v>
      </c>
      <c r="O235" s="26" t="s">
        <v>774</v>
      </c>
      <c r="P235" s="26" t="s">
        <v>672</v>
      </c>
      <c r="Q235" s="26" t="s">
        <v>644</v>
      </c>
      <c r="R235" s="26" t="s">
        <v>645</v>
      </c>
      <c r="S235" s="26" t="s">
        <v>645</v>
      </c>
      <c r="T235" s="26" t="s">
        <v>645</v>
      </c>
      <c r="U235" s="26" t="s">
        <v>645</v>
      </c>
      <c r="V235" s="26" t="s">
        <v>645</v>
      </c>
      <c r="W235" s="26" t="s">
        <v>645</v>
      </c>
      <c r="X235" s="26" t="s">
        <v>645</v>
      </c>
      <c r="Y235" s="26" t="s">
        <v>645</v>
      </c>
      <c r="Z235" s="26" t="s">
        <v>645</v>
      </c>
      <c r="AA235" s="26" t="s">
        <v>645</v>
      </c>
      <c r="AB235" s="26" t="s">
        <v>645</v>
      </c>
      <c r="AC235" s="26" t="s">
        <v>645</v>
      </c>
      <c r="AD235" s="35"/>
      <c r="AE235" s="36"/>
      <c r="AF235" s="11">
        <f t="shared" si="14"/>
        <v>2015</v>
      </c>
      <c r="AG235" s="11" t="str">
        <f t="shared" si="15"/>
        <v>540423201516051</v>
      </c>
    </row>
    <row r="236" ht="19.9" hidden="1" customHeight="1" spans="1:33">
      <c r="A236" s="25" t="str">
        <f>540423&amp;D236&amp;VLOOKUP(P236,{"青稞","01";"小麦","02";"饲料","03";"牦牛","04";"乳","05";"羊","06";"猪","07";"鸡","08";"蜂","09";"鱼虾","10";"藏药","11";"茶","12";"葡萄","13";"苹果","14";"猕猴桃","15";"设施农业","16";"乡村旅游","17";"商贸流通","18";"其他","19"},2,FALSE)&amp;TEXT(COUNTIF($P$5:P236,P236),"000")</f>
        <v>540423201516052</v>
      </c>
      <c r="B236" s="60" t="s">
        <v>48</v>
      </c>
      <c r="C236" s="27" t="s">
        <v>49</v>
      </c>
      <c r="D236" s="27">
        <v>2015</v>
      </c>
      <c r="E236" s="86" t="s">
        <v>549</v>
      </c>
      <c r="F236" s="85"/>
      <c r="G236" s="85" t="s">
        <v>1046</v>
      </c>
      <c r="H236" s="65" t="s">
        <v>1047</v>
      </c>
      <c r="I236" s="31">
        <f t="shared" si="12"/>
        <v>33</v>
      </c>
      <c r="J236" s="31">
        <f>VLOOKUP(E236,附件2!E:I,5,0)/10000</f>
        <v>30</v>
      </c>
      <c r="K236" s="32">
        <f>VLOOKUP(E236,附件2!E:AF,28,0)/10000</f>
        <v>3</v>
      </c>
      <c r="L236" s="31">
        <f t="shared" si="13"/>
        <v>33</v>
      </c>
      <c r="M236" s="33">
        <f>VLOOKUP(E236,附件2!$E:$BE,30,0)/10000</f>
        <v>30</v>
      </c>
      <c r="N236" s="34">
        <f>VLOOKUP(E236,附件2!$E:$BE,53,0)/10000</f>
        <v>3</v>
      </c>
      <c r="O236" s="26" t="s">
        <v>774</v>
      </c>
      <c r="P236" s="26" t="s">
        <v>672</v>
      </c>
      <c r="Q236" s="26" t="s">
        <v>644</v>
      </c>
      <c r="R236" s="26" t="s">
        <v>645</v>
      </c>
      <c r="S236" s="26" t="s">
        <v>645</v>
      </c>
      <c r="T236" s="26" t="s">
        <v>645</v>
      </c>
      <c r="U236" s="26" t="s">
        <v>645</v>
      </c>
      <c r="V236" s="26" t="s">
        <v>645</v>
      </c>
      <c r="W236" s="26" t="s">
        <v>645</v>
      </c>
      <c r="X236" s="26" t="s">
        <v>645</v>
      </c>
      <c r="Y236" s="26" t="s">
        <v>645</v>
      </c>
      <c r="Z236" s="26" t="s">
        <v>645</v>
      </c>
      <c r="AA236" s="26" t="s">
        <v>645</v>
      </c>
      <c r="AB236" s="26" t="s">
        <v>645</v>
      </c>
      <c r="AC236" s="26" t="s">
        <v>645</v>
      </c>
      <c r="AD236" s="35"/>
      <c r="AE236" s="36"/>
      <c r="AF236" s="11">
        <f t="shared" si="14"/>
        <v>2015</v>
      </c>
      <c r="AG236" s="11" t="str">
        <f t="shared" si="15"/>
        <v>540423201516052</v>
      </c>
    </row>
    <row r="237" ht="19.9" hidden="1" customHeight="1" spans="1:33">
      <c r="A237" s="25" t="str">
        <f>540423&amp;D237&amp;VLOOKUP(P237,{"青稞","01";"小麦","02";"饲料","03";"牦牛","04";"乳","05";"羊","06";"猪","07";"鸡","08";"蜂","09";"鱼虾","10";"藏药","11";"茶","12";"葡萄","13";"苹果","14";"猕猴桃","15";"设施农业","16";"乡村旅游","17";"商贸流通","18";"其他","19"},2,FALSE)&amp;TEXT(COUNTIF($P$5:P237,P237),"000")</f>
        <v>540423201516053</v>
      </c>
      <c r="B237" s="60" t="s">
        <v>48</v>
      </c>
      <c r="C237" s="27" t="s">
        <v>49</v>
      </c>
      <c r="D237" s="27">
        <v>2015</v>
      </c>
      <c r="E237" s="86" t="s">
        <v>551</v>
      </c>
      <c r="F237" s="85"/>
      <c r="G237" s="85" t="s">
        <v>712</v>
      </c>
      <c r="H237" s="65" t="s">
        <v>1048</v>
      </c>
      <c r="I237" s="31">
        <f t="shared" si="12"/>
        <v>53</v>
      </c>
      <c r="J237" s="31">
        <f>VLOOKUP(E237,附件2!E:I,5,0)/10000</f>
        <v>50</v>
      </c>
      <c r="K237" s="32">
        <f>VLOOKUP(E237,附件2!E:AF,28,0)/10000</f>
        <v>3</v>
      </c>
      <c r="L237" s="31">
        <f t="shared" si="13"/>
        <v>50</v>
      </c>
      <c r="M237" s="33">
        <f>VLOOKUP(E237,附件2!$E:$BE,30,0)/10000</f>
        <v>50</v>
      </c>
      <c r="N237" s="34">
        <f>VLOOKUP(E237,附件2!$E:$BE,53,0)/10000</f>
        <v>0</v>
      </c>
      <c r="O237" s="26" t="s">
        <v>642</v>
      </c>
      <c r="P237" s="26" t="s">
        <v>672</v>
      </c>
      <c r="Q237" s="26" t="s">
        <v>644</v>
      </c>
      <c r="R237" s="26" t="s">
        <v>650</v>
      </c>
      <c r="S237" s="26" t="s">
        <v>52</v>
      </c>
      <c r="T237" s="26" t="s">
        <v>645</v>
      </c>
      <c r="U237" s="26" t="s">
        <v>645</v>
      </c>
      <c r="V237" s="26" t="s">
        <v>645</v>
      </c>
      <c r="W237" s="26" t="s">
        <v>645</v>
      </c>
      <c r="X237" s="26" t="s">
        <v>645</v>
      </c>
      <c r="Y237" s="26" t="s">
        <v>645</v>
      </c>
      <c r="Z237" s="26" t="s">
        <v>645</v>
      </c>
      <c r="AA237" s="26" t="s">
        <v>645</v>
      </c>
      <c r="AB237" s="38">
        <v>0</v>
      </c>
      <c r="AC237" s="35" t="s">
        <v>646</v>
      </c>
      <c r="AD237" s="35" t="s">
        <v>651</v>
      </c>
      <c r="AE237" s="36"/>
      <c r="AF237" s="11">
        <f t="shared" si="14"/>
        <v>2015</v>
      </c>
      <c r="AG237" s="11" t="str">
        <f t="shared" si="15"/>
        <v>540423201516053</v>
      </c>
    </row>
    <row r="238" ht="19.9" hidden="1" customHeight="1" spans="1:33">
      <c r="A238" s="25" t="str">
        <f>540423&amp;D238&amp;VLOOKUP(P238,{"青稞","01";"小麦","02";"饲料","03";"牦牛","04";"乳","05";"羊","06";"猪","07";"鸡","08";"蜂","09";"鱼虾","10";"藏药","11";"茶","12";"葡萄","13";"苹果","14";"猕猴桃","15";"设施农业","16";"乡村旅游","17";"商贸流通","18";"其他","19"},2,FALSE)&amp;TEXT(COUNTIF($P$5:P238,P238),"000")</f>
        <v>540423201516054</v>
      </c>
      <c r="B238" s="60" t="s">
        <v>48</v>
      </c>
      <c r="C238" s="27" t="s">
        <v>49</v>
      </c>
      <c r="D238" s="27">
        <v>2015</v>
      </c>
      <c r="E238" s="86" t="s">
        <v>552</v>
      </c>
      <c r="F238" s="85"/>
      <c r="G238" s="85" t="s">
        <v>676</v>
      </c>
      <c r="H238" s="65" t="s">
        <v>1495</v>
      </c>
      <c r="I238" s="31">
        <f t="shared" si="12"/>
        <v>51</v>
      </c>
      <c r="J238" s="31">
        <f>VLOOKUP(E238,附件2!E:I,5,0)/10000</f>
        <v>50</v>
      </c>
      <c r="K238" s="32">
        <f>VLOOKUP(E238,附件2!E:AF,28,0)/10000</f>
        <v>1</v>
      </c>
      <c r="L238" s="31">
        <f t="shared" si="13"/>
        <v>51</v>
      </c>
      <c r="M238" s="33">
        <f>VLOOKUP(E238,附件2!$E:$BE,30,0)/10000</f>
        <v>50</v>
      </c>
      <c r="N238" s="34">
        <f>VLOOKUP(E238,附件2!$E:$BE,53,0)/10000</f>
        <v>1</v>
      </c>
      <c r="O238" s="26" t="s">
        <v>1320</v>
      </c>
      <c r="P238" s="26" t="s">
        <v>672</v>
      </c>
      <c r="Q238" s="26" t="s">
        <v>644</v>
      </c>
      <c r="R238" s="26" t="s">
        <v>645</v>
      </c>
      <c r="S238" s="26" t="s">
        <v>645</v>
      </c>
      <c r="T238" s="26" t="s">
        <v>645</v>
      </c>
      <c r="U238" s="26" t="s">
        <v>645</v>
      </c>
      <c r="V238" s="26" t="s">
        <v>645</v>
      </c>
      <c r="W238" s="26" t="s">
        <v>645</v>
      </c>
      <c r="X238" s="26" t="s">
        <v>645</v>
      </c>
      <c r="Y238" s="26" t="s">
        <v>645</v>
      </c>
      <c r="Z238" s="26" t="s">
        <v>645</v>
      </c>
      <c r="AA238" s="26" t="s">
        <v>645</v>
      </c>
      <c r="AB238" s="26" t="s">
        <v>645</v>
      </c>
      <c r="AC238" s="26" t="s">
        <v>645</v>
      </c>
      <c r="AD238" s="35"/>
      <c r="AE238" s="36"/>
      <c r="AF238" s="11">
        <f t="shared" si="14"/>
        <v>2015</v>
      </c>
      <c r="AG238" s="11" t="str">
        <f t="shared" si="15"/>
        <v>540423201516054</v>
      </c>
    </row>
    <row r="239" ht="19.9" hidden="1" customHeight="1" spans="1:33">
      <c r="A239" s="25" t="str">
        <f>540423&amp;D239&amp;VLOOKUP(P239,{"青稞","01";"小麦","02";"饲料","03";"牦牛","04";"乳","05";"羊","06";"猪","07";"鸡","08";"蜂","09";"鱼虾","10";"藏药","11";"茶","12";"葡萄","13";"苹果","14";"猕猴桃","15";"设施农业","16";"乡村旅游","17";"商贸流通","18";"其他","19"},2,FALSE)&amp;TEXT(COUNTIF($P$5:P239,P239),"000")</f>
        <v>540423201516055</v>
      </c>
      <c r="B239" s="60" t="s">
        <v>48</v>
      </c>
      <c r="C239" s="27" t="s">
        <v>49</v>
      </c>
      <c r="D239" s="27">
        <v>2015</v>
      </c>
      <c r="E239" s="86" t="s">
        <v>553</v>
      </c>
      <c r="F239" s="85"/>
      <c r="G239" s="85" t="s">
        <v>674</v>
      </c>
      <c r="H239" s="65" t="s">
        <v>1496</v>
      </c>
      <c r="I239" s="31">
        <f t="shared" si="12"/>
        <v>41</v>
      </c>
      <c r="J239" s="31">
        <f>VLOOKUP(E239,附件2!E:I,5,0)/10000</f>
        <v>40</v>
      </c>
      <c r="K239" s="32">
        <f>VLOOKUP(E239,附件2!E:AF,28,0)/10000</f>
        <v>1</v>
      </c>
      <c r="L239" s="31">
        <f t="shared" si="13"/>
        <v>40</v>
      </c>
      <c r="M239" s="33">
        <f>VLOOKUP(E239,附件2!$E:$BE,30,0)/10000</f>
        <v>40</v>
      </c>
      <c r="N239" s="34">
        <f>VLOOKUP(E239,附件2!$E:$BE,53,0)/10000</f>
        <v>0</v>
      </c>
      <c r="O239" s="26" t="s">
        <v>1320</v>
      </c>
      <c r="P239" s="26" t="s">
        <v>672</v>
      </c>
      <c r="Q239" s="26" t="s">
        <v>644</v>
      </c>
      <c r="R239" s="26" t="s">
        <v>645</v>
      </c>
      <c r="S239" s="26" t="s">
        <v>645</v>
      </c>
      <c r="T239" s="26" t="s">
        <v>645</v>
      </c>
      <c r="U239" s="26" t="s">
        <v>645</v>
      </c>
      <c r="V239" s="26" t="s">
        <v>645</v>
      </c>
      <c r="W239" s="26" t="s">
        <v>645</v>
      </c>
      <c r="X239" s="26" t="s">
        <v>645</v>
      </c>
      <c r="Y239" s="26" t="s">
        <v>645</v>
      </c>
      <c r="Z239" s="26" t="s">
        <v>645</v>
      </c>
      <c r="AA239" s="26" t="s">
        <v>645</v>
      </c>
      <c r="AB239" s="26" t="s">
        <v>645</v>
      </c>
      <c r="AC239" s="26" t="s">
        <v>645</v>
      </c>
      <c r="AD239" s="35"/>
      <c r="AE239" s="36"/>
      <c r="AF239" s="11">
        <f t="shared" si="14"/>
        <v>2015</v>
      </c>
      <c r="AG239" s="11" t="str">
        <f t="shared" si="15"/>
        <v>540423201516055</v>
      </c>
    </row>
    <row r="240" ht="19.9" hidden="1" customHeight="1" spans="1:33">
      <c r="A240" s="25" t="str">
        <f>540423&amp;D240&amp;VLOOKUP(P240,{"青稞","01";"小麦","02";"饲料","03";"牦牛","04";"乳","05";"羊","06";"猪","07";"鸡","08";"蜂","09";"鱼虾","10";"藏药","11";"茶","12";"葡萄","13";"苹果","14";"猕猴桃","15";"设施农业","16";"乡村旅游","17";"商贸流通","18";"其他","19"},2,FALSE)&amp;TEXT(COUNTIF($P$5:P240,P240),"000")</f>
        <v>540423201519038</v>
      </c>
      <c r="B240" s="60" t="s">
        <v>48</v>
      </c>
      <c r="C240" s="27" t="s">
        <v>49</v>
      </c>
      <c r="D240" s="27">
        <v>2015</v>
      </c>
      <c r="E240" s="86" t="s">
        <v>554</v>
      </c>
      <c r="F240" s="85"/>
      <c r="G240" s="85" t="s">
        <v>758</v>
      </c>
      <c r="H240" s="65" t="s">
        <v>1049</v>
      </c>
      <c r="I240" s="31">
        <f t="shared" si="12"/>
        <v>36</v>
      </c>
      <c r="J240" s="31">
        <f>VLOOKUP(E240,附件2!E:I,5,0)/10000</f>
        <v>35</v>
      </c>
      <c r="K240" s="32">
        <f>VLOOKUP(E240,附件2!E:AF,28,0)/10000</f>
        <v>1</v>
      </c>
      <c r="L240" s="31">
        <f t="shared" si="13"/>
        <v>35</v>
      </c>
      <c r="M240" s="33">
        <f>VLOOKUP(E240,附件2!$E:$BE,30,0)/10000</f>
        <v>35</v>
      </c>
      <c r="N240" s="34">
        <f>VLOOKUP(E240,附件2!$E:$BE,53,0)/10000</f>
        <v>0</v>
      </c>
      <c r="O240" s="26" t="s">
        <v>642</v>
      </c>
      <c r="P240" s="26" t="s">
        <v>643</v>
      </c>
      <c r="Q240" s="26" t="s">
        <v>644</v>
      </c>
      <c r="R240" s="26" t="s">
        <v>650</v>
      </c>
      <c r="S240" s="26" t="s">
        <v>52</v>
      </c>
      <c r="T240" s="26" t="s">
        <v>645</v>
      </c>
      <c r="U240" s="26" t="s">
        <v>645</v>
      </c>
      <c r="V240" s="26" t="s">
        <v>645</v>
      </c>
      <c r="W240" s="26" t="s">
        <v>645</v>
      </c>
      <c r="X240" s="26" t="s">
        <v>645</v>
      </c>
      <c r="Y240" s="26" t="s">
        <v>645</v>
      </c>
      <c r="Z240" s="26" t="s">
        <v>645</v>
      </c>
      <c r="AA240" s="26" t="s">
        <v>645</v>
      </c>
      <c r="AB240" s="38">
        <v>0</v>
      </c>
      <c r="AC240" s="35" t="s">
        <v>646</v>
      </c>
      <c r="AD240" s="35" t="s">
        <v>651</v>
      </c>
      <c r="AE240" s="36"/>
      <c r="AF240" s="11">
        <f t="shared" si="14"/>
        <v>2015</v>
      </c>
      <c r="AG240" s="11" t="str">
        <f t="shared" si="15"/>
        <v>540423201519038</v>
      </c>
    </row>
    <row r="241" ht="19.9" hidden="1" customHeight="1" spans="1:33">
      <c r="A241" s="25" t="str">
        <f>540423&amp;D241&amp;VLOOKUP(P241,{"青稞","01";"小麦","02";"饲料","03";"牦牛","04";"乳","05";"羊","06";"猪","07";"鸡","08";"蜂","09";"鱼虾","10";"藏药","11";"茶","12";"葡萄","13";"苹果","14";"猕猴桃","15";"设施农业","16";"乡村旅游","17";"商贸流通","18";"其他","19"},2,FALSE)&amp;TEXT(COUNTIF($P$5:P241,P241),"000")</f>
        <v>540423201519039</v>
      </c>
      <c r="B241" s="60" t="s">
        <v>48</v>
      </c>
      <c r="C241" s="27" t="s">
        <v>49</v>
      </c>
      <c r="D241" s="27">
        <v>2015</v>
      </c>
      <c r="E241" s="86" t="s">
        <v>555</v>
      </c>
      <c r="F241" s="85"/>
      <c r="G241" s="85" t="s">
        <v>1089</v>
      </c>
      <c r="H241" s="65" t="s">
        <v>1051</v>
      </c>
      <c r="I241" s="31">
        <f t="shared" si="12"/>
        <v>26</v>
      </c>
      <c r="J241" s="31">
        <f>VLOOKUP(E241,附件2!E:I,5,0)/10000</f>
        <v>25</v>
      </c>
      <c r="K241" s="32">
        <f>VLOOKUP(E241,附件2!E:AF,28,0)/10000</f>
        <v>1</v>
      </c>
      <c r="L241" s="31">
        <f t="shared" si="13"/>
        <v>25</v>
      </c>
      <c r="M241" s="33">
        <f>VLOOKUP(E241,附件2!$E:$BE,30,0)/10000</f>
        <v>25</v>
      </c>
      <c r="N241" s="34">
        <f>VLOOKUP(E241,附件2!$E:$BE,53,0)/10000</f>
        <v>0</v>
      </c>
      <c r="O241" s="26" t="s">
        <v>642</v>
      </c>
      <c r="P241" s="26" t="s">
        <v>643</v>
      </c>
      <c r="Q241" s="26" t="s">
        <v>644</v>
      </c>
      <c r="R241" s="26" t="s">
        <v>650</v>
      </c>
      <c r="S241" s="26" t="s">
        <v>52</v>
      </c>
      <c r="T241" s="26" t="s">
        <v>645</v>
      </c>
      <c r="U241" s="26" t="s">
        <v>645</v>
      </c>
      <c r="V241" s="26" t="s">
        <v>645</v>
      </c>
      <c r="W241" s="26" t="s">
        <v>645</v>
      </c>
      <c r="X241" s="26" t="s">
        <v>645</v>
      </c>
      <c r="Y241" s="26" t="s">
        <v>645</v>
      </c>
      <c r="Z241" s="26" t="s">
        <v>645</v>
      </c>
      <c r="AA241" s="26" t="s">
        <v>645</v>
      </c>
      <c r="AB241" s="38">
        <v>0</v>
      </c>
      <c r="AC241" s="35" t="s">
        <v>646</v>
      </c>
      <c r="AD241" s="35" t="s">
        <v>651</v>
      </c>
      <c r="AE241" s="36"/>
      <c r="AF241" s="11">
        <f t="shared" si="14"/>
        <v>2015</v>
      </c>
      <c r="AG241" s="11" t="str">
        <f t="shared" si="15"/>
        <v>540423201519039</v>
      </c>
    </row>
    <row r="242" ht="19.9" hidden="1" customHeight="1" spans="1:33">
      <c r="A242" s="25" t="str">
        <f>540423&amp;D242&amp;VLOOKUP(P242,{"青稞","01";"小麦","02";"饲料","03";"牦牛","04";"乳","05";"羊","06";"猪","07";"鸡","08";"蜂","09";"鱼虾","10";"藏药","11";"茶","12";"葡萄","13";"苹果","14";"猕猴桃","15";"设施农业","16";"乡村旅游","17";"商贸流通","18";"其他","19"},2,FALSE)&amp;TEXT(COUNTIF($P$5:P242,P242),"000")</f>
        <v>540423201516056</v>
      </c>
      <c r="B242" s="60" t="s">
        <v>48</v>
      </c>
      <c r="C242" s="27" t="s">
        <v>49</v>
      </c>
      <c r="D242" s="27">
        <v>2015</v>
      </c>
      <c r="E242" s="86" t="s">
        <v>556</v>
      </c>
      <c r="F242" s="85"/>
      <c r="G242" s="85" t="s">
        <v>758</v>
      </c>
      <c r="H242" s="65" t="s">
        <v>1052</v>
      </c>
      <c r="I242" s="31">
        <f t="shared" si="12"/>
        <v>57</v>
      </c>
      <c r="J242" s="31">
        <f>VLOOKUP(E242,附件2!E:I,5,0)/10000</f>
        <v>55</v>
      </c>
      <c r="K242" s="32">
        <f>VLOOKUP(E242,附件2!E:AF,28,0)/10000</f>
        <v>2</v>
      </c>
      <c r="L242" s="31">
        <f t="shared" si="13"/>
        <v>55</v>
      </c>
      <c r="M242" s="33">
        <f>VLOOKUP(E242,附件2!$E:$BE,30,0)/10000</f>
        <v>55</v>
      </c>
      <c r="N242" s="34">
        <f>VLOOKUP(E242,附件2!$E:$BE,53,0)/10000</f>
        <v>0</v>
      </c>
      <c r="O242" s="26" t="s">
        <v>774</v>
      </c>
      <c r="P242" s="26" t="s">
        <v>672</v>
      </c>
      <c r="Q242" s="26" t="s">
        <v>644</v>
      </c>
      <c r="R242" s="26" t="s">
        <v>645</v>
      </c>
      <c r="S242" s="26" t="s">
        <v>645</v>
      </c>
      <c r="T242" s="26" t="s">
        <v>645</v>
      </c>
      <c r="U242" s="26" t="s">
        <v>645</v>
      </c>
      <c r="V242" s="26" t="s">
        <v>645</v>
      </c>
      <c r="W242" s="26" t="s">
        <v>645</v>
      </c>
      <c r="X242" s="26" t="s">
        <v>645</v>
      </c>
      <c r="Y242" s="26" t="s">
        <v>645</v>
      </c>
      <c r="Z242" s="26" t="s">
        <v>645</v>
      </c>
      <c r="AA242" s="26" t="s">
        <v>645</v>
      </c>
      <c r="AB242" s="26" t="s">
        <v>645</v>
      </c>
      <c r="AC242" s="26" t="s">
        <v>645</v>
      </c>
      <c r="AD242" s="35"/>
      <c r="AE242" s="36"/>
      <c r="AF242" s="11">
        <f t="shared" si="14"/>
        <v>2015</v>
      </c>
      <c r="AG242" s="11" t="str">
        <f t="shared" si="15"/>
        <v>540423201516056</v>
      </c>
    </row>
    <row r="243" ht="19.9" hidden="1" customHeight="1" spans="1:33">
      <c r="A243" s="25" t="str">
        <f>540423&amp;D243&amp;VLOOKUP(P243,{"青稞","01";"小麦","02";"饲料","03";"牦牛","04";"乳","05";"羊","06";"猪","07";"鸡","08";"蜂","09";"鱼虾","10";"藏药","11";"茶","12";"葡萄","13";"苹果","14";"猕猴桃","15";"设施农业","16";"乡村旅游","17";"商贸流通","18";"其他","19"},2,FALSE)&amp;TEXT(COUNTIF($P$5:P243,P243),"000")</f>
        <v>540423201516057</v>
      </c>
      <c r="B243" s="60" t="s">
        <v>48</v>
      </c>
      <c r="C243" s="27" t="s">
        <v>49</v>
      </c>
      <c r="D243" s="27">
        <v>2015</v>
      </c>
      <c r="E243" s="86" t="s">
        <v>557</v>
      </c>
      <c r="F243" s="85"/>
      <c r="G243" s="85" t="s">
        <v>868</v>
      </c>
      <c r="H243" s="65" t="s">
        <v>1053</v>
      </c>
      <c r="I243" s="31">
        <f t="shared" si="12"/>
        <v>47</v>
      </c>
      <c r="J243" s="31">
        <f>VLOOKUP(E243,附件2!E:I,5,0)/10000</f>
        <v>45</v>
      </c>
      <c r="K243" s="32">
        <f>VLOOKUP(E243,附件2!E:AF,28,0)/10000</f>
        <v>2</v>
      </c>
      <c r="L243" s="31">
        <f t="shared" si="13"/>
        <v>45</v>
      </c>
      <c r="M243" s="33">
        <f>VLOOKUP(E243,附件2!$E:$BE,30,0)/10000</f>
        <v>45</v>
      </c>
      <c r="N243" s="34">
        <f>VLOOKUP(E243,附件2!$E:$BE,53,0)/10000</f>
        <v>0</v>
      </c>
      <c r="O243" s="26" t="s">
        <v>774</v>
      </c>
      <c r="P243" s="26" t="s">
        <v>672</v>
      </c>
      <c r="Q243" s="26" t="s">
        <v>644</v>
      </c>
      <c r="R243" s="26" t="s">
        <v>645</v>
      </c>
      <c r="S243" s="26" t="s">
        <v>645</v>
      </c>
      <c r="T243" s="26" t="s">
        <v>645</v>
      </c>
      <c r="U243" s="26" t="s">
        <v>645</v>
      </c>
      <c r="V243" s="26" t="s">
        <v>645</v>
      </c>
      <c r="W243" s="26" t="s">
        <v>645</v>
      </c>
      <c r="X243" s="26" t="s">
        <v>645</v>
      </c>
      <c r="Y243" s="26" t="s">
        <v>645</v>
      </c>
      <c r="Z243" s="26" t="s">
        <v>645</v>
      </c>
      <c r="AA243" s="26" t="s">
        <v>645</v>
      </c>
      <c r="AB243" s="26" t="s">
        <v>645</v>
      </c>
      <c r="AC243" s="26" t="s">
        <v>645</v>
      </c>
      <c r="AD243" s="35"/>
      <c r="AE243" s="36"/>
      <c r="AF243" s="11">
        <f t="shared" si="14"/>
        <v>2015</v>
      </c>
      <c r="AG243" s="11" t="str">
        <f t="shared" si="15"/>
        <v>540423201516057</v>
      </c>
    </row>
    <row r="244" ht="19.9" hidden="1" customHeight="1" spans="1:33">
      <c r="A244" s="25" t="str">
        <f>540423&amp;D244&amp;VLOOKUP(P244,{"青稞","01";"小麦","02";"饲料","03";"牦牛","04";"乳","05";"羊","06";"猪","07";"鸡","08";"蜂","09";"鱼虾","10";"藏药","11";"茶","12";"葡萄","13";"苹果","14";"猕猴桃","15";"设施农业","16";"乡村旅游","17";"商贸流通","18";"其他","19"},2,FALSE)&amp;TEXT(COUNTIF($P$5:P244,P244),"000")</f>
        <v>540423201519040</v>
      </c>
      <c r="B244" s="60" t="s">
        <v>48</v>
      </c>
      <c r="C244" s="27" t="s">
        <v>49</v>
      </c>
      <c r="D244" s="27">
        <v>2015</v>
      </c>
      <c r="E244" s="86" t="s">
        <v>558</v>
      </c>
      <c r="F244" s="85"/>
      <c r="G244" s="85" t="s">
        <v>776</v>
      </c>
      <c r="H244" s="65" t="s">
        <v>1054</v>
      </c>
      <c r="I244" s="31">
        <f t="shared" si="12"/>
        <v>41</v>
      </c>
      <c r="J244" s="31">
        <f>VLOOKUP(E244,附件2!E:I,5,0)/10000</f>
        <v>40</v>
      </c>
      <c r="K244" s="32">
        <f>VLOOKUP(E244,附件2!E:AF,28,0)/10000</f>
        <v>1</v>
      </c>
      <c r="L244" s="31">
        <f t="shared" si="13"/>
        <v>40</v>
      </c>
      <c r="M244" s="33">
        <f>VLOOKUP(E244,附件2!$E:$BE,30,0)/10000</f>
        <v>40</v>
      </c>
      <c r="N244" s="34">
        <f>VLOOKUP(E244,附件2!$E:$BE,53,0)/10000</f>
        <v>0</v>
      </c>
      <c r="O244" s="26" t="s">
        <v>774</v>
      </c>
      <c r="P244" s="26" t="s">
        <v>643</v>
      </c>
      <c r="Q244" s="26" t="s">
        <v>644</v>
      </c>
      <c r="R244" s="26" t="s">
        <v>645</v>
      </c>
      <c r="S244" s="26" t="s">
        <v>645</v>
      </c>
      <c r="T244" s="26" t="s">
        <v>645</v>
      </c>
      <c r="U244" s="26" t="s">
        <v>645</v>
      </c>
      <c r="V244" s="26" t="s">
        <v>645</v>
      </c>
      <c r="W244" s="26" t="s">
        <v>645</v>
      </c>
      <c r="X244" s="26" t="s">
        <v>645</v>
      </c>
      <c r="Y244" s="26" t="s">
        <v>645</v>
      </c>
      <c r="Z244" s="26" t="s">
        <v>645</v>
      </c>
      <c r="AA244" s="26" t="s">
        <v>645</v>
      </c>
      <c r="AB244" s="26" t="s">
        <v>645</v>
      </c>
      <c r="AC244" s="26" t="s">
        <v>645</v>
      </c>
      <c r="AD244" s="35"/>
      <c r="AE244" s="36"/>
      <c r="AF244" s="11">
        <f t="shared" si="14"/>
        <v>2015</v>
      </c>
      <c r="AG244" s="11" t="str">
        <f t="shared" si="15"/>
        <v>540423201519040</v>
      </c>
    </row>
    <row r="245" ht="19.9" hidden="1" customHeight="1" spans="1:33">
      <c r="A245" s="25" t="str">
        <f>540423&amp;D245&amp;VLOOKUP(P245,{"青稞","01";"小麦","02";"饲料","03";"牦牛","04";"乳","05";"羊","06";"猪","07";"鸡","08";"蜂","09";"鱼虾","10";"藏药","11";"茶","12";"葡萄","13";"苹果","14";"猕猴桃","15";"设施农业","16";"乡村旅游","17";"商贸流通","18";"其他","19"},2,FALSE)&amp;TEXT(COUNTIF($P$5:P245,P245),"000")</f>
        <v>540423201519041</v>
      </c>
      <c r="B245" s="60" t="s">
        <v>48</v>
      </c>
      <c r="C245" s="27" t="s">
        <v>49</v>
      </c>
      <c r="D245" s="27">
        <v>2015</v>
      </c>
      <c r="E245" s="86" t="s">
        <v>559</v>
      </c>
      <c r="F245" s="85"/>
      <c r="G245" s="85" t="s">
        <v>985</v>
      </c>
      <c r="H245" s="65" t="s">
        <v>1497</v>
      </c>
      <c r="I245" s="31">
        <f t="shared" si="12"/>
        <v>85</v>
      </c>
      <c r="J245" s="31">
        <f>VLOOKUP(E245,附件2!E:I,5,0)/10000</f>
        <v>80</v>
      </c>
      <c r="K245" s="32">
        <f>VLOOKUP(E245,附件2!E:AF,28,0)/10000</f>
        <v>5</v>
      </c>
      <c r="L245" s="31">
        <f t="shared" si="13"/>
        <v>80</v>
      </c>
      <c r="M245" s="33">
        <f>VLOOKUP(E245,附件2!$E:$BE,30,0)/10000</f>
        <v>80</v>
      </c>
      <c r="N245" s="34">
        <f>VLOOKUP(E245,附件2!$E:$BE,53,0)/10000</f>
        <v>0</v>
      </c>
      <c r="O245" s="26" t="s">
        <v>1320</v>
      </c>
      <c r="P245" s="26" t="s">
        <v>643</v>
      </c>
      <c r="Q245" s="26" t="s">
        <v>644</v>
      </c>
      <c r="R245" s="26" t="s">
        <v>645</v>
      </c>
      <c r="S245" s="26" t="s">
        <v>645</v>
      </c>
      <c r="T245" s="26" t="s">
        <v>645</v>
      </c>
      <c r="U245" s="26" t="s">
        <v>645</v>
      </c>
      <c r="V245" s="26" t="s">
        <v>645</v>
      </c>
      <c r="W245" s="26" t="s">
        <v>645</v>
      </c>
      <c r="X245" s="26" t="s">
        <v>645</v>
      </c>
      <c r="Y245" s="26" t="s">
        <v>645</v>
      </c>
      <c r="Z245" s="26" t="s">
        <v>645</v>
      </c>
      <c r="AA245" s="26" t="s">
        <v>645</v>
      </c>
      <c r="AB245" s="26" t="s">
        <v>645</v>
      </c>
      <c r="AC245" s="26" t="s">
        <v>645</v>
      </c>
      <c r="AD245" s="35"/>
      <c r="AE245" s="36"/>
      <c r="AF245" s="11">
        <f t="shared" si="14"/>
        <v>2015</v>
      </c>
      <c r="AG245" s="11" t="str">
        <f t="shared" si="15"/>
        <v>540423201519041</v>
      </c>
    </row>
    <row r="246" ht="19.9" hidden="1" customHeight="1" spans="1:33">
      <c r="A246" s="25" t="str">
        <f>540423&amp;D246&amp;VLOOKUP(P246,{"青稞","01";"小麦","02";"饲料","03";"牦牛","04";"乳","05";"羊","06";"猪","07";"鸡","08";"蜂","09";"鱼虾","10";"藏药","11";"茶","12";"葡萄","13";"苹果","14";"猕猴桃","15";"设施农业","16";"乡村旅游","17";"商贸流通","18";"其他","19"},2,FALSE)&amp;TEXT(COUNTIF($P$5:P246,P246),"000")</f>
        <v>540423201516058</v>
      </c>
      <c r="B246" s="60" t="s">
        <v>48</v>
      </c>
      <c r="C246" s="27" t="s">
        <v>49</v>
      </c>
      <c r="D246" s="27">
        <v>2015</v>
      </c>
      <c r="E246" s="86" t="s">
        <v>560</v>
      </c>
      <c r="F246" s="85"/>
      <c r="G246" s="85" t="s">
        <v>776</v>
      </c>
      <c r="H246" s="65" t="s">
        <v>1055</v>
      </c>
      <c r="I246" s="31">
        <f t="shared" si="12"/>
        <v>55</v>
      </c>
      <c r="J246" s="31">
        <f>VLOOKUP(E246,附件2!E:I,5,0)/10000</f>
        <v>50</v>
      </c>
      <c r="K246" s="32">
        <f>VLOOKUP(E246,附件2!E:AF,28,0)/10000</f>
        <v>5</v>
      </c>
      <c r="L246" s="31">
        <f t="shared" si="13"/>
        <v>50</v>
      </c>
      <c r="M246" s="33">
        <f>VLOOKUP(E246,附件2!$E:$BE,30,0)/10000</f>
        <v>50</v>
      </c>
      <c r="N246" s="34">
        <f>VLOOKUP(E246,附件2!$E:$BE,53,0)/10000</f>
        <v>0</v>
      </c>
      <c r="O246" s="26" t="s">
        <v>774</v>
      </c>
      <c r="P246" s="26" t="s">
        <v>672</v>
      </c>
      <c r="Q246" s="26" t="s">
        <v>644</v>
      </c>
      <c r="R246" s="26" t="s">
        <v>645</v>
      </c>
      <c r="S246" s="26" t="s">
        <v>645</v>
      </c>
      <c r="T246" s="26" t="s">
        <v>645</v>
      </c>
      <c r="U246" s="26" t="s">
        <v>645</v>
      </c>
      <c r="V246" s="26" t="s">
        <v>645</v>
      </c>
      <c r="W246" s="26" t="s">
        <v>645</v>
      </c>
      <c r="X246" s="26" t="s">
        <v>645</v>
      </c>
      <c r="Y246" s="26" t="s">
        <v>645</v>
      </c>
      <c r="Z246" s="26" t="s">
        <v>645</v>
      </c>
      <c r="AA246" s="26" t="s">
        <v>645</v>
      </c>
      <c r="AB246" s="26" t="s">
        <v>645</v>
      </c>
      <c r="AC246" s="26" t="s">
        <v>645</v>
      </c>
      <c r="AD246" s="35"/>
      <c r="AE246" s="36"/>
      <c r="AF246" s="11">
        <f t="shared" si="14"/>
        <v>2015</v>
      </c>
      <c r="AG246" s="11" t="str">
        <f t="shared" si="15"/>
        <v>540423201516058</v>
      </c>
    </row>
    <row r="247" ht="19.9" hidden="1" customHeight="1" spans="1:33">
      <c r="A247" s="25" t="str">
        <f>540423&amp;D247&amp;VLOOKUP(P247,{"青稞","01";"小麦","02";"饲料","03";"牦牛","04";"乳","05";"羊","06";"猪","07";"鸡","08";"蜂","09";"鱼虾","10";"藏药","11";"茶","12";"葡萄","13";"苹果","14";"猕猴桃","15";"设施农业","16";"乡村旅游","17";"商贸流通","18";"其他","19"},2,FALSE)&amp;TEXT(COUNTIF($P$5:P247,P247),"000")</f>
        <v>540423201516059</v>
      </c>
      <c r="B247" s="60" t="s">
        <v>48</v>
      </c>
      <c r="C247" s="27" t="s">
        <v>49</v>
      </c>
      <c r="D247" s="27">
        <v>2015</v>
      </c>
      <c r="E247" s="86" t="s">
        <v>561</v>
      </c>
      <c r="F247" s="85"/>
      <c r="G247" s="81" t="s">
        <v>702</v>
      </c>
      <c r="H247" s="65" t="s">
        <v>1056</v>
      </c>
      <c r="I247" s="31">
        <f t="shared" si="12"/>
        <v>21</v>
      </c>
      <c r="J247" s="31">
        <f>VLOOKUP(E247,附件2!E:I,5,0)/10000</f>
        <v>20</v>
      </c>
      <c r="K247" s="32">
        <f>VLOOKUP(E247,附件2!E:AF,28,0)/10000</f>
        <v>1</v>
      </c>
      <c r="L247" s="31">
        <f t="shared" si="13"/>
        <v>20</v>
      </c>
      <c r="M247" s="33">
        <f>VLOOKUP(E247,附件2!$E:$BE,30,0)/10000</f>
        <v>20</v>
      </c>
      <c r="N247" s="34">
        <f>VLOOKUP(E247,附件2!$E:$BE,53,0)/10000</f>
        <v>0</v>
      </c>
      <c r="O247" s="26" t="s">
        <v>774</v>
      </c>
      <c r="P247" s="26" t="s">
        <v>672</v>
      </c>
      <c r="Q247" s="26" t="s">
        <v>644</v>
      </c>
      <c r="R247" s="26" t="s">
        <v>645</v>
      </c>
      <c r="S247" s="26" t="s">
        <v>645</v>
      </c>
      <c r="T247" s="26" t="s">
        <v>645</v>
      </c>
      <c r="U247" s="26" t="s">
        <v>645</v>
      </c>
      <c r="V247" s="26" t="s">
        <v>645</v>
      </c>
      <c r="W247" s="26" t="s">
        <v>645</v>
      </c>
      <c r="X247" s="26" t="s">
        <v>645</v>
      </c>
      <c r="Y247" s="26" t="s">
        <v>645</v>
      </c>
      <c r="Z247" s="26" t="s">
        <v>645</v>
      </c>
      <c r="AA247" s="26" t="s">
        <v>645</v>
      </c>
      <c r="AB247" s="26" t="s">
        <v>645</v>
      </c>
      <c r="AC247" s="26" t="s">
        <v>645</v>
      </c>
      <c r="AD247" s="35"/>
      <c r="AE247" s="36"/>
      <c r="AF247" s="11">
        <f t="shared" si="14"/>
        <v>2015</v>
      </c>
      <c r="AG247" s="11" t="str">
        <f t="shared" si="15"/>
        <v>540423201516059</v>
      </c>
    </row>
    <row r="248" ht="19.9" hidden="1" customHeight="1" spans="1:33">
      <c r="A248" s="25" t="str">
        <f>540423&amp;D248&amp;VLOOKUP(P248,{"青稞","01";"小麦","02";"饲料","03";"牦牛","04";"乳","05";"羊","06";"猪","07";"鸡","08";"蜂","09";"鱼虾","10";"藏药","11";"茶","12";"葡萄","13";"苹果","14";"猕猴桃","15";"设施农业","16";"乡村旅游","17";"商贸流通","18";"其他","19"},2,FALSE)&amp;TEXT(COUNTIF($P$5:P248,P248),"000")</f>
        <v>540423201516060</v>
      </c>
      <c r="B248" s="60" t="s">
        <v>48</v>
      </c>
      <c r="C248" s="27" t="s">
        <v>49</v>
      </c>
      <c r="D248" s="27">
        <v>2015</v>
      </c>
      <c r="E248" s="86" t="s">
        <v>562</v>
      </c>
      <c r="F248" s="85"/>
      <c r="G248" s="81" t="s">
        <v>806</v>
      </c>
      <c r="H248" s="65" t="s">
        <v>1057</v>
      </c>
      <c r="I248" s="31">
        <f t="shared" si="12"/>
        <v>82</v>
      </c>
      <c r="J248" s="31">
        <f>VLOOKUP(E248,附件2!E:I,5,0)/10000</f>
        <v>80</v>
      </c>
      <c r="K248" s="32">
        <f>VLOOKUP(E248,附件2!E:AF,28,0)/10000</f>
        <v>2</v>
      </c>
      <c r="L248" s="31">
        <f t="shared" si="13"/>
        <v>80</v>
      </c>
      <c r="M248" s="33">
        <f>VLOOKUP(E248,附件2!$E:$BE,30,0)/10000</f>
        <v>80</v>
      </c>
      <c r="N248" s="34">
        <f>VLOOKUP(E248,附件2!$E:$BE,53,0)/10000</f>
        <v>0</v>
      </c>
      <c r="O248" s="26" t="s">
        <v>774</v>
      </c>
      <c r="P248" s="26" t="s">
        <v>672</v>
      </c>
      <c r="Q248" s="26" t="s">
        <v>644</v>
      </c>
      <c r="R248" s="26" t="s">
        <v>645</v>
      </c>
      <c r="S248" s="26" t="s">
        <v>645</v>
      </c>
      <c r="T248" s="26" t="s">
        <v>645</v>
      </c>
      <c r="U248" s="26" t="s">
        <v>645</v>
      </c>
      <c r="V248" s="26" t="s">
        <v>645</v>
      </c>
      <c r="W248" s="26" t="s">
        <v>645</v>
      </c>
      <c r="X248" s="26" t="s">
        <v>645</v>
      </c>
      <c r="Y248" s="26" t="s">
        <v>645</v>
      </c>
      <c r="Z248" s="26" t="s">
        <v>645</v>
      </c>
      <c r="AA248" s="26" t="s">
        <v>645</v>
      </c>
      <c r="AB248" s="26" t="s">
        <v>645</v>
      </c>
      <c r="AC248" s="26" t="s">
        <v>645</v>
      </c>
      <c r="AD248" s="35"/>
      <c r="AE248" s="36"/>
      <c r="AF248" s="11">
        <f t="shared" si="14"/>
        <v>2015</v>
      </c>
      <c r="AG248" s="11" t="str">
        <f t="shared" si="15"/>
        <v>540423201516060</v>
      </c>
    </row>
    <row r="249" ht="19.9" hidden="1" customHeight="1" spans="1:33">
      <c r="A249" s="25" t="str">
        <f>540423&amp;D249&amp;VLOOKUP(P249,{"青稞","01";"小麦","02";"饲料","03";"牦牛","04";"乳","05";"羊","06";"猪","07";"鸡","08";"蜂","09";"鱼虾","10";"藏药","11";"茶","12";"葡萄","13";"苹果","14";"猕猴桃","15";"设施农业","16";"乡村旅游","17";"商贸流通","18";"其他","19"},2,FALSE)&amp;TEXT(COUNTIF($P$5:P249,P249),"000")</f>
        <v>540423201516061</v>
      </c>
      <c r="B249" s="60" t="s">
        <v>48</v>
      </c>
      <c r="C249" s="27" t="s">
        <v>49</v>
      </c>
      <c r="D249" s="27">
        <v>2015</v>
      </c>
      <c r="E249" s="86" t="s">
        <v>563</v>
      </c>
      <c r="F249" s="85"/>
      <c r="G249" s="81" t="s">
        <v>889</v>
      </c>
      <c r="H249" s="65" t="s">
        <v>1058</v>
      </c>
      <c r="I249" s="31">
        <f t="shared" si="12"/>
        <v>32</v>
      </c>
      <c r="J249" s="31">
        <f>VLOOKUP(E249,附件2!E:I,5,0)/10000</f>
        <v>30</v>
      </c>
      <c r="K249" s="32">
        <f>VLOOKUP(E249,附件2!E:AF,28,0)/10000</f>
        <v>2</v>
      </c>
      <c r="L249" s="31">
        <f t="shared" si="13"/>
        <v>30</v>
      </c>
      <c r="M249" s="33">
        <f>VLOOKUP(E249,附件2!$E:$BE,30,0)/10000</f>
        <v>30</v>
      </c>
      <c r="N249" s="34">
        <f>VLOOKUP(E249,附件2!$E:$BE,53,0)/10000</f>
        <v>0</v>
      </c>
      <c r="O249" s="26" t="s">
        <v>774</v>
      </c>
      <c r="P249" s="26" t="s">
        <v>672</v>
      </c>
      <c r="Q249" s="26" t="s">
        <v>644</v>
      </c>
      <c r="R249" s="26" t="s">
        <v>645</v>
      </c>
      <c r="S249" s="26" t="s">
        <v>645</v>
      </c>
      <c r="T249" s="26" t="s">
        <v>645</v>
      </c>
      <c r="U249" s="26" t="s">
        <v>645</v>
      </c>
      <c r="V249" s="26" t="s">
        <v>645</v>
      </c>
      <c r="W249" s="26" t="s">
        <v>645</v>
      </c>
      <c r="X249" s="26" t="s">
        <v>645</v>
      </c>
      <c r="Y249" s="26" t="s">
        <v>645</v>
      </c>
      <c r="Z249" s="26" t="s">
        <v>645</v>
      </c>
      <c r="AA249" s="26" t="s">
        <v>645</v>
      </c>
      <c r="AB249" s="26" t="s">
        <v>645</v>
      </c>
      <c r="AC249" s="26" t="s">
        <v>645</v>
      </c>
      <c r="AD249" s="35"/>
      <c r="AE249" s="36"/>
      <c r="AF249" s="11">
        <f t="shared" si="14"/>
        <v>2015</v>
      </c>
      <c r="AG249" s="11" t="str">
        <f t="shared" si="15"/>
        <v>540423201516061</v>
      </c>
    </row>
    <row r="250" ht="19.9" hidden="1" customHeight="1" spans="1:33">
      <c r="A250" s="25" t="str">
        <f>540423&amp;D250&amp;VLOOKUP(P250,{"青稞","01";"小麦","02";"饲料","03";"牦牛","04";"乳","05";"羊","06";"猪","07";"鸡","08";"蜂","09";"鱼虾","10";"藏药","11";"茶","12";"葡萄","13";"苹果","14";"猕猴桃","15";"设施农业","16";"乡村旅游","17";"商贸流通","18";"其他","19"},2,FALSE)&amp;TEXT(COUNTIF($P$5:P250,P250),"000")</f>
        <v>540423201508004</v>
      </c>
      <c r="B250" s="60" t="s">
        <v>48</v>
      </c>
      <c r="C250" s="27" t="s">
        <v>49</v>
      </c>
      <c r="D250" s="27">
        <v>2015</v>
      </c>
      <c r="E250" s="86" t="s">
        <v>564</v>
      </c>
      <c r="F250" s="85"/>
      <c r="G250" s="81" t="s">
        <v>887</v>
      </c>
      <c r="H250" s="65" t="s">
        <v>1059</v>
      </c>
      <c r="I250" s="31">
        <f t="shared" si="12"/>
        <v>46</v>
      </c>
      <c r="J250" s="31">
        <f>VLOOKUP(E250,附件2!E:I,5,0)/10000</f>
        <v>45</v>
      </c>
      <c r="K250" s="32">
        <f>VLOOKUP(E250,附件2!E:AF,28,0)/10000</f>
        <v>1</v>
      </c>
      <c r="L250" s="31">
        <f t="shared" si="13"/>
        <v>45</v>
      </c>
      <c r="M250" s="33">
        <f>VLOOKUP(E250,附件2!$E:$BE,30,0)/10000</f>
        <v>45</v>
      </c>
      <c r="N250" s="34">
        <f>VLOOKUP(E250,附件2!$E:$BE,53,0)/10000</f>
        <v>0</v>
      </c>
      <c r="O250" s="26" t="s">
        <v>642</v>
      </c>
      <c r="P250" s="26" t="s">
        <v>910</v>
      </c>
      <c r="Q250" s="26" t="s">
        <v>650</v>
      </c>
      <c r="R250" s="26" t="s">
        <v>644</v>
      </c>
      <c r="S250" s="26"/>
      <c r="T250" s="26"/>
      <c r="U250" s="35"/>
      <c r="V250" s="35"/>
      <c r="W250" s="26"/>
      <c r="X250" s="26"/>
      <c r="Y250" s="26"/>
      <c r="Z250" s="26"/>
      <c r="AA250" s="26"/>
      <c r="AB250" s="38">
        <v>0</v>
      </c>
      <c r="AC250" s="35" t="s">
        <v>646</v>
      </c>
      <c r="AD250" s="35"/>
      <c r="AE250" s="36"/>
      <c r="AF250" s="11">
        <f t="shared" si="14"/>
        <v>2015</v>
      </c>
      <c r="AG250" s="11" t="str">
        <f t="shared" si="15"/>
        <v>540423201508004</v>
      </c>
    </row>
    <row r="251" ht="19.9" hidden="1" customHeight="1" spans="1:33">
      <c r="A251" s="25" t="str">
        <f>540423&amp;D251&amp;VLOOKUP(P251,{"青稞","01";"小麦","02";"饲料","03";"牦牛","04";"乳","05";"羊","06";"猪","07";"鸡","08";"蜂","09";"鱼虾","10";"藏药","11";"茶","12";"葡萄","13";"苹果","14";"猕猴桃","15";"设施农业","16";"乡村旅游","17";"商贸流通","18";"其他","19"},2,FALSE)&amp;TEXT(COUNTIF($P$5:P251,P251),"000")</f>
        <v>540423201516062</v>
      </c>
      <c r="B251" s="60" t="s">
        <v>48</v>
      </c>
      <c r="C251" s="27" t="s">
        <v>49</v>
      </c>
      <c r="D251" s="27">
        <v>2015</v>
      </c>
      <c r="E251" s="86" t="s">
        <v>566</v>
      </c>
      <c r="F251" s="85"/>
      <c r="G251" s="81" t="s">
        <v>690</v>
      </c>
      <c r="H251" s="65" t="s">
        <v>1060</v>
      </c>
      <c r="I251" s="31">
        <f t="shared" si="12"/>
        <v>77</v>
      </c>
      <c r="J251" s="31">
        <f>VLOOKUP(E251,附件2!E:I,5,0)/10000</f>
        <v>75</v>
      </c>
      <c r="K251" s="32">
        <f>VLOOKUP(E251,附件2!E:AF,28,0)/10000</f>
        <v>2</v>
      </c>
      <c r="L251" s="31">
        <f t="shared" si="13"/>
        <v>77</v>
      </c>
      <c r="M251" s="33">
        <f>VLOOKUP(E251,附件2!$E:$BE,30,0)/10000</f>
        <v>75</v>
      </c>
      <c r="N251" s="34">
        <f>VLOOKUP(E251,附件2!$E:$BE,53,0)/10000</f>
        <v>2</v>
      </c>
      <c r="O251" s="26" t="s">
        <v>774</v>
      </c>
      <c r="P251" s="26" t="s">
        <v>672</v>
      </c>
      <c r="Q251" s="26" t="s">
        <v>644</v>
      </c>
      <c r="R251" s="26" t="s">
        <v>645</v>
      </c>
      <c r="S251" s="26" t="s">
        <v>645</v>
      </c>
      <c r="T251" s="26" t="s">
        <v>645</v>
      </c>
      <c r="U251" s="26" t="s">
        <v>645</v>
      </c>
      <c r="V251" s="26" t="s">
        <v>645</v>
      </c>
      <c r="W251" s="26" t="s">
        <v>645</v>
      </c>
      <c r="X251" s="26" t="s">
        <v>645</v>
      </c>
      <c r="Y251" s="26" t="s">
        <v>645</v>
      </c>
      <c r="Z251" s="26" t="s">
        <v>645</v>
      </c>
      <c r="AA251" s="26" t="s">
        <v>645</v>
      </c>
      <c r="AB251" s="26" t="s">
        <v>645</v>
      </c>
      <c r="AC251" s="26" t="s">
        <v>645</v>
      </c>
      <c r="AD251" s="35"/>
      <c r="AE251" s="36"/>
      <c r="AF251" s="11">
        <f t="shared" si="14"/>
        <v>2015</v>
      </c>
      <c r="AG251" s="11" t="str">
        <f t="shared" si="15"/>
        <v>540423201516062</v>
      </c>
    </row>
    <row r="252" ht="19.9" hidden="1" customHeight="1" spans="1:33">
      <c r="A252" s="25" t="str">
        <f>540423&amp;D252&amp;VLOOKUP(P252,{"青稞","01";"小麦","02";"饲料","03";"牦牛","04";"乳","05";"羊","06";"猪","07";"鸡","08";"蜂","09";"鱼虾","10";"藏药","11";"茶","12";"葡萄","13";"苹果","14";"猕猴桃","15";"设施农业","16";"乡村旅游","17";"商贸流通","18";"其他","19"},2,FALSE)&amp;TEXT(COUNTIF($P$5:P252,P252),"000")</f>
        <v>540423201519042</v>
      </c>
      <c r="B252" s="60" t="s">
        <v>48</v>
      </c>
      <c r="C252" s="27" t="s">
        <v>49</v>
      </c>
      <c r="D252" s="27">
        <v>2015</v>
      </c>
      <c r="E252" s="86" t="s">
        <v>567</v>
      </c>
      <c r="F252" s="85"/>
      <c r="G252" s="81" t="s">
        <v>985</v>
      </c>
      <c r="H252" s="65" t="s">
        <v>1061</v>
      </c>
      <c r="I252" s="31">
        <f t="shared" si="12"/>
        <v>51</v>
      </c>
      <c r="J252" s="31">
        <f>VLOOKUP(E252,附件2!E:I,5,0)/10000</f>
        <v>50</v>
      </c>
      <c r="K252" s="32">
        <f>VLOOKUP(E252,附件2!E:AF,28,0)/10000</f>
        <v>1</v>
      </c>
      <c r="L252" s="31">
        <f t="shared" si="13"/>
        <v>50</v>
      </c>
      <c r="M252" s="33">
        <f>VLOOKUP(E252,附件2!$E:$BE,30,0)/10000</f>
        <v>50</v>
      </c>
      <c r="N252" s="34">
        <f>VLOOKUP(E252,附件2!$E:$BE,53,0)/10000</f>
        <v>0</v>
      </c>
      <c r="O252" s="26" t="s">
        <v>642</v>
      </c>
      <c r="P252" s="26" t="s">
        <v>643</v>
      </c>
      <c r="Q252" s="26" t="s">
        <v>644</v>
      </c>
      <c r="R252" s="26" t="s">
        <v>650</v>
      </c>
      <c r="S252" s="26" t="s">
        <v>52</v>
      </c>
      <c r="T252" s="26" t="s">
        <v>645</v>
      </c>
      <c r="U252" s="26" t="s">
        <v>645</v>
      </c>
      <c r="V252" s="26" t="s">
        <v>645</v>
      </c>
      <c r="W252" s="26" t="s">
        <v>645</v>
      </c>
      <c r="X252" s="26" t="s">
        <v>645</v>
      </c>
      <c r="Y252" s="26" t="s">
        <v>645</v>
      </c>
      <c r="Z252" s="26" t="s">
        <v>645</v>
      </c>
      <c r="AA252" s="26" t="s">
        <v>645</v>
      </c>
      <c r="AB252" s="38">
        <v>0</v>
      </c>
      <c r="AC252" s="35" t="s">
        <v>646</v>
      </c>
      <c r="AD252" s="35"/>
      <c r="AE252" s="36"/>
      <c r="AF252" s="11">
        <f t="shared" si="14"/>
        <v>2015</v>
      </c>
      <c r="AG252" s="11" t="str">
        <f t="shared" si="15"/>
        <v>540423201519042</v>
      </c>
    </row>
    <row r="253" ht="19.9" hidden="1" customHeight="1" spans="1:33">
      <c r="A253" s="25" t="str">
        <f>540423&amp;D253&amp;VLOOKUP(P253,{"青稞","01";"小麦","02";"饲料","03";"牦牛","04";"乳","05";"羊","06";"猪","07";"鸡","08";"蜂","09";"鱼虾","10";"藏药","11";"茶","12";"葡萄","13";"苹果","14";"猕猴桃","15";"设施农业","16";"乡村旅游","17";"商贸流通","18";"其他","19"},2,FALSE)&amp;TEXT(COUNTIF($P$5:P253,P253),"000")</f>
        <v>540423201519043</v>
      </c>
      <c r="B253" s="60" t="s">
        <v>48</v>
      </c>
      <c r="C253" s="27" t="s">
        <v>49</v>
      </c>
      <c r="D253" s="27">
        <v>2015</v>
      </c>
      <c r="E253" s="86" t="s">
        <v>568</v>
      </c>
      <c r="F253" s="85"/>
      <c r="G253" s="81" t="s">
        <v>887</v>
      </c>
      <c r="H253" s="65" t="s">
        <v>1498</v>
      </c>
      <c r="I253" s="31">
        <f t="shared" si="12"/>
        <v>60</v>
      </c>
      <c r="J253" s="31">
        <f>VLOOKUP(E253,附件2!E:I,5,0)/10000</f>
        <v>55</v>
      </c>
      <c r="K253" s="32">
        <f>VLOOKUP(E253,附件2!E:AF,28,0)/10000</f>
        <v>5</v>
      </c>
      <c r="L253" s="31">
        <f t="shared" si="13"/>
        <v>55</v>
      </c>
      <c r="M253" s="33">
        <f>VLOOKUP(E253,附件2!$E:$BE,30,0)/10000</f>
        <v>55</v>
      </c>
      <c r="N253" s="34">
        <f>VLOOKUP(E253,附件2!$E:$BE,53,0)/10000</f>
        <v>0</v>
      </c>
      <c r="O253" s="26" t="s">
        <v>1320</v>
      </c>
      <c r="P253" s="26" t="s">
        <v>643</v>
      </c>
      <c r="Q253" s="26" t="s">
        <v>644</v>
      </c>
      <c r="R253" s="26" t="s">
        <v>645</v>
      </c>
      <c r="S253" s="26" t="s">
        <v>645</v>
      </c>
      <c r="T253" s="26" t="s">
        <v>645</v>
      </c>
      <c r="U253" s="26" t="s">
        <v>645</v>
      </c>
      <c r="V253" s="26" t="s">
        <v>645</v>
      </c>
      <c r="W253" s="26" t="s">
        <v>645</v>
      </c>
      <c r="X253" s="26" t="s">
        <v>645</v>
      </c>
      <c r="Y253" s="26" t="s">
        <v>645</v>
      </c>
      <c r="Z253" s="26" t="s">
        <v>645</v>
      </c>
      <c r="AA253" s="26" t="s">
        <v>645</v>
      </c>
      <c r="AB253" s="26" t="s">
        <v>645</v>
      </c>
      <c r="AC253" s="35" t="s">
        <v>646</v>
      </c>
      <c r="AD253" s="35"/>
      <c r="AE253" s="36"/>
      <c r="AF253" s="11">
        <f t="shared" si="14"/>
        <v>2015</v>
      </c>
      <c r="AG253" s="11" t="str">
        <f t="shared" si="15"/>
        <v>540423201519043</v>
      </c>
    </row>
    <row r="254" ht="19.9" hidden="1" customHeight="1" spans="1:33">
      <c r="A254" s="25" t="str">
        <f>540423&amp;D254&amp;VLOOKUP(P254,{"青稞","01";"小麦","02";"饲料","03";"牦牛","04";"乳","05";"羊","06";"猪","07";"鸡","08";"蜂","09";"鱼虾","10";"藏药","11";"茶","12";"葡萄","13";"苹果","14";"猕猴桃","15";"设施农业","16";"乡村旅游","17";"商贸流通","18";"其他","19"},2,FALSE)&amp;TEXT(COUNTIF($P$5:P254,P254),"000")</f>
        <v>540423201519044</v>
      </c>
      <c r="B254" s="60" t="s">
        <v>48</v>
      </c>
      <c r="C254" s="27" t="s">
        <v>49</v>
      </c>
      <c r="D254" s="27">
        <v>2015</v>
      </c>
      <c r="E254" s="86" t="s">
        <v>569</v>
      </c>
      <c r="F254" s="85"/>
      <c r="G254" s="81" t="s">
        <v>763</v>
      </c>
      <c r="H254" s="65" t="s">
        <v>1062</v>
      </c>
      <c r="I254" s="31">
        <f t="shared" si="12"/>
        <v>26</v>
      </c>
      <c r="J254" s="31">
        <f>VLOOKUP(E254,附件2!E:I,5,0)/10000</f>
        <v>25</v>
      </c>
      <c r="K254" s="32">
        <f>VLOOKUP(E254,附件2!E:AF,28,0)/10000</f>
        <v>1</v>
      </c>
      <c r="L254" s="31">
        <f t="shared" si="13"/>
        <v>25</v>
      </c>
      <c r="M254" s="33">
        <f>VLOOKUP(E254,附件2!$E:$BE,30,0)/10000</f>
        <v>25</v>
      </c>
      <c r="N254" s="34">
        <f>VLOOKUP(E254,附件2!$E:$BE,53,0)/10000</f>
        <v>0</v>
      </c>
      <c r="O254" s="26" t="s">
        <v>642</v>
      </c>
      <c r="P254" s="26" t="s">
        <v>643</v>
      </c>
      <c r="Q254" s="26" t="s">
        <v>644</v>
      </c>
      <c r="R254" s="26" t="s">
        <v>650</v>
      </c>
      <c r="S254" s="26" t="s">
        <v>52</v>
      </c>
      <c r="T254" s="26" t="s">
        <v>645</v>
      </c>
      <c r="U254" s="26" t="s">
        <v>645</v>
      </c>
      <c r="V254" s="26" t="s">
        <v>645</v>
      </c>
      <c r="W254" s="26" t="s">
        <v>645</v>
      </c>
      <c r="X254" s="26" t="s">
        <v>645</v>
      </c>
      <c r="Y254" s="26" t="s">
        <v>645</v>
      </c>
      <c r="Z254" s="26" t="s">
        <v>645</v>
      </c>
      <c r="AA254" s="26" t="s">
        <v>645</v>
      </c>
      <c r="AB254" s="38">
        <v>0</v>
      </c>
      <c r="AC254" s="35" t="s">
        <v>646</v>
      </c>
      <c r="AD254" s="35" t="s">
        <v>651</v>
      </c>
      <c r="AE254" s="36"/>
      <c r="AF254" s="11">
        <f t="shared" si="14"/>
        <v>2015</v>
      </c>
      <c r="AG254" s="11" t="str">
        <f t="shared" si="15"/>
        <v>540423201519044</v>
      </c>
    </row>
    <row r="255" ht="19.9" hidden="1" customHeight="1" spans="1:33">
      <c r="A255" s="25" t="str">
        <f>540423&amp;D255&amp;VLOOKUP(P255,{"青稞","01";"小麦","02";"饲料","03";"牦牛","04";"乳","05";"羊","06";"猪","07";"鸡","08";"蜂","09";"鱼虾","10";"藏药","11";"茶","12";"葡萄","13";"苹果","14";"猕猴桃","15";"设施农业","16";"乡村旅游","17";"商贸流通","18";"其他","19"},2,FALSE)&amp;TEXT(COUNTIF($P$5:P255,P255),"000")</f>
        <v>540423201516063</v>
      </c>
      <c r="B255" s="60" t="s">
        <v>48</v>
      </c>
      <c r="C255" s="27" t="s">
        <v>49</v>
      </c>
      <c r="D255" s="27">
        <v>2015</v>
      </c>
      <c r="E255" s="86" t="s">
        <v>570</v>
      </c>
      <c r="F255" s="85"/>
      <c r="G255" s="81" t="s">
        <v>699</v>
      </c>
      <c r="H255" s="65" t="s">
        <v>1063</v>
      </c>
      <c r="I255" s="31">
        <f t="shared" si="12"/>
        <v>101</v>
      </c>
      <c r="J255" s="31">
        <f>VLOOKUP(E255,附件2!E:I,5,0)/10000</f>
        <v>100</v>
      </c>
      <c r="K255" s="32">
        <f>VLOOKUP(E255,附件2!E:AF,28,0)/10000</f>
        <v>1</v>
      </c>
      <c r="L255" s="31">
        <f t="shared" si="13"/>
        <v>100</v>
      </c>
      <c r="M255" s="33">
        <f>VLOOKUP(E255,附件2!$E:$BE,30,0)/10000</f>
        <v>100</v>
      </c>
      <c r="N255" s="34">
        <f>VLOOKUP(E255,附件2!$E:$BE,53,0)/10000</f>
        <v>0</v>
      </c>
      <c r="O255" s="26" t="s">
        <v>774</v>
      </c>
      <c r="P255" s="26" t="s">
        <v>672</v>
      </c>
      <c r="Q255" s="26" t="s">
        <v>644</v>
      </c>
      <c r="R255" s="26" t="s">
        <v>645</v>
      </c>
      <c r="S255" s="26" t="s">
        <v>645</v>
      </c>
      <c r="T255" s="26" t="s">
        <v>645</v>
      </c>
      <c r="U255" s="26" t="s">
        <v>645</v>
      </c>
      <c r="V255" s="26" t="s">
        <v>645</v>
      </c>
      <c r="W255" s="26" t="s">
        <v>645</v>
      </c>
      <c r="X255" s="26" t="s">
        <v>645</v>
      </c>
      <c r="Y255" s="26" t="s">
        <v>645</v>
      </c>
      <c r="Z255" s="26" t="s">
        <v>645</v>
      </c>
      <c r="AA255" s="26" t="s">
        <v>645</v>
      </c>
      <c r="AB255" s="26" t="s">
        <v>645</v>
      </c>
      <c r="AC255" s="26" t="s">
        <v>645</v>
      </c>
      <c r="AD255" s="35"/>
      <c r="AE255" s="36"/>
      <c r="AF255" s="11">
        <f t="shared" si="14"/>
        <v>2015</v>
      </c>
      <c r="AG255" s="11" t="str">
        <f t="shared" si="15"/>
        <v>540423201516063</v>
      </c>
    </row>
    <row r="256" ht="19.9" hidden="1" customHeight="1" spans="1:33">
      <c r="A256" s="25" t="str">
        <f>540423&amp;D256&amp;VLOOKUP(P256,{"青稞","01";"小麦","02";"饲料","03";"牦牛","04";"乳","05";"羊","06";"猪","07";"鸡","08";"蜂","09";"鱼虾","10";"藏药","11";"茶","12";"葡萄","13";"苹果","14";"猕猴桃","15";"设施农业","16";"乡村旅游","17";"商贸流通","18";"其他","19"},2,FALSE)&amp;TEXT(COUNTIF($P$5:P256,P256),"000")</f>
        <v>540423201516064</v>
      </c>
      <c r="B256" s="60" t="s">
        <v>48</v>
      </c>
      <c r="C256" s="27" t="s">
        <v>49</v>
      </c>
      <c r="D256" s="27">
        <v>2015</v>
      </c>
      <c r="E256" s="86" t="s">
        <v>571</v>
      </c>
      <c r="F256" s="85"/>
      <c r="G256" s="81" t="s">
        <v>699</v>
      </c>
      <c r="H256" s="65" t="s">
        <v>1064</v>
      </c>
      <c r="I256" s="31">
        <f t="shared" si="12"/>
        <v>22</v>
      </c>
      <c r="J256" s="31">
        <f>VLOOKUP(E256,附件2!E:I,5,0)/10000</f>
        <v>20</v>
      </c>
      <c r="K256" s="32">
        <f>VLOOKUP(E256,附件2!E:AF,28,0)/10000</f>
        <v>2</v>
      </c>
      <c r="L256" s="31">
        <f t="shared" si="13"/>
        <v>20</v>
      </c>
      <c r="M256" s="33">
        <f>VLOOKUP(E256,附件2!$E:$BE,30,0)/10000</f>
        <v>20</v>
      </c>
      <c r="N256" s="34">
        <f>VLOOKUP(E256,附件2!$E:$BE,53,0)/10000</f>
        <v>0</v>
      </c>
      <c r="O256" s="26" t="s">
        <v>774</v>
      </c>
      <c r="P256" s="26" t="s">
        <v>672</v>
      </c>
      <c r="Q256" s="26" t="s">
        <v>644</v>
      </c>
      <c r="R256" s="26" t="s">
        <v>645</v>
      </c>
      <c r="S256" s="26" t="s">
        <v>645</v>
      </c>
      <c r="T256" s="26" t="s">
        <v>645</v>
      </c>
      <c r="U256" s="26" t="s">
        <v>645</v>
      </c>
      <c r="V256" s="26" t="s">
        <v>645</v>
      </c>
      <c r="W256" s="26" t="s">
        <v>645</v>
      </c>
      <c r="X256" s="26" t="s">
        <v>645</v>
      </c>
      <c r="Y256" s="26" t="s">
        <v>645</v>
      </c>
      <c r="Z256" s="26" t="s">
        <v>645</v>
      </c>
      <c r="AA256" s="26" t="s">
        <v>645</v>
      </c>
      <c r="AB256" s="26" t="s">
        <v>645</v>
      </c>
      <c r="AC256" s="26" t="s">
        <v>645</v>
      </c>
      <c r="AD256" s="35"/>
      <c r="AE256" s="36"/>
      <c r="AF256" s="11">
        <f t="shared" si="14"/>
        <v>2015</v>
      </c>
      <c r="AG256" s="11" t="str">
        <f t="shared" si="15"/>
        <v>540423201516064</v>
      </c>
    </row>
    <row r="257" ht="19.9" hidden="1" customHeight="1" spans="1:33">
      <c r="A257" s="25" t="str">
        <f>540423&amp;D257&amp;VLOOKUP(P257,{"青稞","01";"小麦","02";"饲料","03";"牦牛","04";"乳","05";"羊","06";"猪","07";"鸡","08";"蜂","09";"鱼虾","10";"藏药","11";"茶","12";"葡萄","13";"苹果","14";"猕猴桃","15";"设施农业","16";"乡村旅游","17";"商贸流通","18";"其他","19"},2,FALSE)&amp;TEXT(COUNTIF($P$5:P257,P257),"000")</f>
        <v>540423201516065</v>
      </c>
      <c r="B257" s="60" t="s">
        <v>48</v>
      </c>
      <c r="C257" s="27" t="s">
        <v>49</v>
      </c>
      <c r="D257" s="27">
        <v>2015</v>
      </c>
      <c r="E257" s="86" t="s">
        <v>572</v>
      </c>
      <c r="F257" s="85"/>
      <c r="G257" s="81" t="s">
        <v>674</v>
      </c>
      <c r="H257" s="65" t="s">
        <v>1065</v>
      </c>
      <c r="I257" s="31">
        <f t="shared" si="12"/>
        <v>41</v>
      </c>
      <c r="J257" s="31">
        <f>VLOOKUP(E257,附件2!E:I,5,0)/10000</f>
        <v>40</v>
      </c>
      <c r="K257" s="32">
        <f>VLOOKUP(E257,附件2!E:AF,28,0)/10000</f>
        <v>1</v>
      </c>
      <c r="L257" s="31">
        <f t="shared" si="13"/>
        <v>40</v>
      </c>
      <c r="M257" s="33">
        <f>VLOOKUP(E257,附件2!$E:$BE,30,0)/10000</f>
        <v>40</v>
      </c>
      <c r="N257" s="34">
        <f>VLOOKUP(E257,附件2!$E:$BE,53,0)/10000</f>
        <v>0</v>
      </c>
      <c r="O257" s="26" t="s">
        <v>774</v>
      </c>
      <c r="P257" s="26" t="s">
        <v>672</v>
      </c>
      <c r="Q257" s="26" t="s">
        <v>644</v>
      </c>
      <c r="R257" s="26" t="s">
        <v>645</v>
      </c>
      <c r="S257" s="26" t="s">
        <v>645</v>
      </c>
      <c r="T257" s="26" t="s">
        <v>645</v>
      </c>
      <c r="U257" s="26" t="s">
        <v>645</v>
      </c>
      <c r="V257" s="26" t="s">
        <v>645</v>
      </c>
      <c r="W257" s="26" t="s">
        <v>645</v>
      </c>
      <c r="X257" s="26" t="s">
        <v>645</v>
      </c>
      <c r="Y257" s="26" t="s">
        <v>645</v>
      </c>
      <c r="Z257" s="26" t="s">
        <v>645</v>
      </c>
      <c r="AA257" s="26" t="s">
        <v>645</v>
      </c>
      <c r="AB257" s="26" t="s">
        <v>645</v>
      </c>
      <c r="AC257" s="26" t="s">
        <v>645</v>
      </c>
      <c r="AD257" s="35"/>
      <c r="AE257" s="36"/>
      <c r="AF257" s="11">
        <f t="shared" si="14"/>
        <v>2015</v>
      </c>
      <c r="AG257" s="11" t="str">
        <f t="shared" si="15"/>
        <v>540423201516065</v>
      </c>
    </row>
    <row r="258" ht="19.9" hidden="1" customHeight="1" spans="1:33">
      <c r="A258" s="25" t="str">
        <f>540423&amp;D258&amp;VLOOKUP(P258,{"青稞","01";"小麦","02";"饲料","03";"牦牛","04";"乳","05";"羊","06";"猪","07";"鸡","08";"蜂","09";"鱼虾","10";"藏药","11";"茶","12";"葡萄","13";"苹果","14";"猕猴桃","15";"设施农业","16";"乡村旅游","17";"商贸流通","18";"其他","19"},2,FALSE)&amp;TEXT(COUNTIF($P$5:P258,P258),"000")</f>
        <v>540423201516066</v>
      </c>
      <c r="B258" s="60" t="s">
        <v>48</v>
      </c>
      <c r="C258" s="27" t="s">
        <v>49</v>
      </c>
      <c r="D258" s="27">
        <v>2015</v>
      </c>
      <c r="E258" s="86" t="s">
        <v>573</v>
      </c>
      <c r="F258" s="85"/>
      <c r="G258" s="81" t="s">
        <v>751</v>
      </c>
      <c r="H258" s="65" t="s">
        <v>1066</v>
      </c>
      <c r="I258" s="31">
        <f t="shared" si="12"/>
        <v>80</v>
      </c>
      <c r="J258" s="31">
        <f>VLOOKUP(E258,附件2!E:I,5,0)/10000</f>
        <v>75</v>
      </c>
      <c r="K258" s="32">
        <f>VLOOKUP(E258,附件2!E:AF,28,0)/10000</f>
        <v>5</v>
      </c>
      <c r="L258" s="31">
        <f t="shared" si="13"/>
        <v>75</v>
      </c>
      <c r="M258" s="33">
        <f>VLOOKUP(E258,附件2!$E:$BE,30,0)/10000</f>
        <v>75</v>
      </c>
      <c r="N258" s="34">
        <f>VLOOKUP(E258,附件2!$E:$BE,53,0)/10000</f>
        <v>0</v>
      </c>
      <c r="O258" s="26" t="s">
        <v>774</v>
      </c>
      <c r="P258" s="26" t="s">
        <v>672</v>
      </c>
      <c r="Q258" s="26" t="s">
        <v>644</v>
      </c>
      <c r="R258" s="26" t="s">
        <v>645</v>
      </c>
      <c r="S258" s="26" t="s">
        <v>645</v>
      </c>
      <c r="T258" s="26" t="s">
        <v>645</v>
      </c>
      <c r="U258" s="26" t="s">
        <v>645</v>
      </c>
      <c r="V258" s="26" t="s">
        <v>645</v>
      </c>
      <c r="W258" s="26" t="s">
        <v>645</v>
      </c>
      <c r="X258" s="26" t="s">
        <v>645</v>
      </c>
      <c r="Y258" s="26" t="s">
        <v>645</v>
      </c>
      <c r="Z258" s="26" t="s">
        <v>645</v>
      </c>
      <c r="AA258" s="26" t="s">
        <v>645</v>
      </c>
      <c r="AB258" s="26" t="s">
        <v>645</v>
      </c>
      <c r="AC258" s="26" t="s">
        <v>645</v>
      </c>
      <c r="AD258" s="35"/>
      <c r="AE258" s="36"/>
      <c r="AF258" s="11">
        <f t="shared" si="14"/>
        <v>2015</v>
      </c>
      <c r="AG258" s="11" t="str">
        <f t="shared" si="15"/>
        <v>540423201516066</v>
      </c>
    </row>
    <row r="259" ht="19.9" hidden="1" customHeight="1" spans="1:33">
      <c r="A259" s="25" t="str">
        <f>540423&amp;D259&amp;VLOOKUP(P259,{"青稞","01";"小麦","02";"饲料","03";"牦牛","04";"乳","05";"羊","06";"猪","07";"鸡","08";"蜂","09";"鱼虾","10";"藏药","11";"茶","12";"葡萄","13";"苹果","14";"猕猴桃","15";"设施农业","16";"乡村旅游","17";"商贸流通","18";"其他","19"},2,FALSE)&amp;TEXT(COUNTIF($P$5:P259,P259),"000")</f>
        <v>540423201516067</v>
      </c>
      <c r="B259" s="60" t="s">
        <v>48</v>
      </c>
      <c r="C259" s="27" t="s">
        <v>49</v>
      </c>
      <c r="D259" s="27">
        <v>2015</v>
      </c>
      <c r="E259" s="86" t="s">
        <v>574</v>
      </c>
      <c r="F259" s="85"/>
      <c r="G259" s="81" t="s">
        <v>758</v>
      </c>
      <c r="H259" s="65" t="s">
        <v>1067</v>
      </c>
      <c r="I259" s="31">
        <f t="shared" si="12"/>
        <v>100</v>
      </c>
      <c r="J259" s="31">
        <f>VLOOKUP(E259,附件2!E:I,5,0)/10000</f>
        <v>95</v>
      </c>
      <c r="K259" s="32">
        <f>VLOOKUP(E259,附件2!E:AF,28,0)/10000</f>
        <v>5</v>
      </c>
      <c r="L259" s="31">
        <f t="shared" si="13"/>
        <v>95</v>
      </c>
      <c r="M259" s="33">
        <f>VLOOKUP(E259,附件2!$E:$BE,30,0)/10000</f>
        <v>95</v>
      </c>
      <c r="N259" s="34">
        <f>VLOOKUP(E259,附件2!$E:$BE,53,0)/10000</f>
        <v>0</v>
      </c>
      <c r="O259" s="26" t="s">
        <v>774</v>
      </c>
      <c r="P259" s="26" t="s">
        <v>672</v>
      </c>
      <c r="Q259" s="26" t="s">
        <v>644</v>
      </c>
      <c r="R259" s="26" t="s">
        <v>645</v>
      </c>
      <c r="S259" s="26" t="s">
        <v>645</v>
      </c>
      <c r="T259" s="26" t="s">
        <v>645</v>
      </c>
      <c r="U259" s="26" t="s">
        <v>645</v>
      </c>
      <c r="V259" s="26" t="s">
        <v>645</v>
      </c>
      <c r="W259" s="26" t="s">
        <v>645</v>
      </c>
      <c r="X259" s="26" t="s">
        <v>645</v>
      </c>
      <c r="Y259" s="26" t="s">
        <v>645</v>
      </c>
      <c r="Z259" s="26" t="s">
        <v>645</v>
      </c>
      <c r="AA259" s="26" t="s">
        <v>645</v>
      </c>
      <c r="AB259" s="26" t="s">
        <v>645</v>
      </c>
      <c r="AC259" s="26" t="s">
        <v>645</v>
      </c>
      <c r="AD259" s="35"/>
      <c r="AE259" s="36"/>
      <c r="AF259" s="11">
        <f t="shared" si="14"/>
        <v>2015</v>
      </c>
      <c r="AG259" s="11" t="str">
        <f t="shared" si="15"/>
        <v>540423201516067</v>
      </c>
    </row>
    <row r="260" ht="19.9" hidden="1" customHeight="1" spans="1:33">
      <c r="A260" s="25" t="str">
        <f>540423&amp;D260&amp;VLOOKUP(P260,{"青稞","01";"小麦","02";"饲料","03";"牦牛","04";"乳","05";"羊","06";"猪","07";"鸡","08";"蜂","09";"鱼虾","10";"藏药","11";"茶","12";"葡萄","13";"苹果","14";"猕猴桃","15";"设施农业","16";"乡村旅游","17";"商贸流通","18";"其他","19"},2,FALSE)&amp;TEXT(COUNTIF($P$5:P260,P260),"000")</f>
        <v>540423201516068</v>
      </c>
      <c r="B260" s="60" t="s">
        <v>48</v>
      </c>
      <c r="C260" s="27" t="s">
        <v>49</v>
      </c>
      <c r="D260" s="27">
        <v>2015</v>
      </c>
      <c r="E260" s="86" t="s">
        <v>575</v>
      </c>
      <c r="F260" s="85"/>
      <c r="G260" s="81" t="s">
        <v>689</v>
      </c>
      <c r="H260" s="65" t="s">
        <v>1068</v>
      </c>
      <c r="I260" s="31">
        <f t="shared" si="12"/>
        <v>72</v>
      </c>
      <c r="J260" s="31">
        <f>VLOOKUP(E260,附件2!E:I,5,0)/10000</f>
        <v>70</v>
      </c>
      <c r="K260" s="32">
        <f>VLOOKUP(E260,附件2!E:AF,28,0)/10000</f>
        <v>2</v>
      </c>
      <c r="L260" s="31">
        <f t="shared" si="13"/>
        <v>70</v>
      </c>
      <c r="M260" s="33">
        <f>VLOOKUP(E260,附件2!$E:$BE,30,0)/10000</f>
        <v>70</v>
      </c>
      <c r="N260" s="34">
        <f>VLOOKUP(E260,附件2!$E:$BE,53,0)/10000</f>
        <v>0</v>
      </c>
      <c r="O260" s="26" t="s">
        <v>774</v>
      </c>
      <c r="P260" s="26" t="s">
        <v>672</v>
      </c>
      <c r="Q260" s="26" t="s">
        <v>644</v>
      </c>
      <c r="R260" s="26" t="s">
        <v>645</v>
      </c>
      <c r="S260" s="26" t="s">
        <v>645</v>
      </c>
      <c r="T260" s="26" t="s">
        <v>645</v>
      </c>
      <c r="U260" s="26" t="s">
        <v>645</v>
      </c>
      <c r="V260" s="26" t="s">
        <v>645</v>
      </c>
      <c r="W260" s="26" t="s">
        <v>645</v>
      </c>
      <c r="X260" s="26" t="s">
        <v>645</v>
      </c>
      <c r="Y260" s="26" t="s">
        <v>645</v>
      </c>
      <c r="Z260" s="26" t="s">
        <v>645</v>
      </c>
      <c r="AA260" s="26" t="s">
        <v>645</v>
      </c>
      <c r="AB260" s="26" t="s">
        <v>645</v>
      </c>
      <c r="AC260" s="26" t="s">
        <v>645</v>
      </c>
      <c r="AD260" s="35"/>
      <c r="AE260" s="36"/>
      <c r="AF260" s="11">
        <f t="shared" si="14"/>
        <v>2015</v>
      </c>
      <c r="AG260" s="11" t="str">
        <f t="shared" si="15"/>
        <v>540423201516068</v>
      </c>
    </row>
    <row r="261" ht="19.9" hidden="1" customHeight="1" spans="1:33">
      <c r="A261" s="25" t="str">
        <f>540423&amp;D261&amp;VLOOKUP(P261,{"青稞","01";"小麦","02";"饲料","03";"牦牛","04";"乳","05";"羊","06";"猪","07";"鸡","08";"蜂","09";"鱼虾","10";"藏药","11";"茶","12";"葡萄","13";"苹果","14";"猕猴桃","15";"设施农业","16";"乡村旅游","17";"商贸流通","18";"其他","19"},2,FALSE)&amp;TEXT(COUNTIF($P$5:P261,P261),"000")</f>
        <v>540423201519045</v>
      </c>
      <c r="B261" s="60" t="s">
        <v>48</v>
      </c>
      <c r="C261" s="27" t="s">
        <v>49</v>
      </c>
      <c r="D261" s="27">
        <v>2015</v>
      </c>
      <c r="E261" s="86" t="s">
        <v>577</v>
      </c>
      <c r="F261" s="85"/>
      <c r="G261" s="81" t="s">
        <v>895</v>
      </c>
      <c r="H261" s="65" t="s">
        <v>1069</v>
      </c>
      <c r="I261" s="31">
        <f t="shared" ref="I261:I276" si="16">J261+K261</f>
        <v>84</v>
      </c>
      <c r="J261" s="31">
        <f>VLOOKUP(E261,附件2!E:I,5,0)/10000</f>
        <v>80</v>
      </c>
      <c r="K261" s="32">
        <f>VLOOKUP(E261,附件2!E:AF,28,0)/10000</f>
        <v>4</v>
      </c>
      <c r="L261" s="31">
        <f t="shared" ref="L261:L276" si="17">M261+N261</f>
        <v>80</v>
      </c>
      <c r="M261" s="33">
        <f>VLOOKUP(E261,附件2!$E:$BE,30,0)/10000</f>
        <v>80</v>
      </c>
      <c r="N261" s="34">
        <f>VLOOKUP(E261,附件2!$E:$BE,53,0)/10000</f>
        <v>0</v>
      </c>
      <c r="O261" s="26" t="s">
        <v>774</v>
      </c>
      <c r="P261" s="26" t="s">
        <v>643</v>
      </c>
      <c r="Q261" s="26" t="s">
        <v>644</v>
      </c>
      <c r="R261" s="26" t="s">
        <v>645</v>
      </c>
      <c r="S261" s="26" t="s">
        <v>645</v>
      </c>
      <c r="T261" s="26" t="s">
        <v>645</v>
      </c>
      <c r="U261" s="26" t="s">
        <v>645</v>
      </c>
      <c r="V261" s="26" t="s">
        <v>645</v>
      </c>
      <c r="W261" s="26" t="s">
        <v>645</v>
      </c>
      <c r="X261" s="26" t="s">
        <v>645</v>
      </c>
      <c r="Y261" s="26" t="s">
        <v>645</v>
      </c>
      <c r="Z261" s="26" t="s">
        <v>645</v>
      </c>
      <c r="AA261" s="26" t="s">
        <v>645</v>
      </c>
      <c r="AB261" s="26" t="s">
        <v>645</v>
      </c>
      <c r="AC261" s="26" t="s">
        <v>645</v>
      </c>
      <c r="AD261" s="35"/>
      <c r="AE261" s="36"/>
      <c r="AF261" s="11">
        <f t="shared" ref="AF261:AF276" si="18">D261</f>
        <v>2015</v>
      </c>
      <c r="AG261" s="11" t="str">
        <f t="shared" ref="AG261:AG276" si="19">A261</f>
        <v>540423201519045</v>
      </c>
    </row>
    <row r="262" ht="19.9" hidden="1" customHeight="1" spans="1:33">
      <c r="A262" s="25" t="str">
        <f>540423&amp;D262&amp;VLOOKUP(P262,{"青稞","01";"小麦","02";"饲料","03";"牦牛","04";"乳","05";"羊","06";"猪","07";"鸡","08";"蜂","09";"鱼虾","10";"藏药","11";"茶","12";"葡萄","13";"苹果","14";"猕猴桃","15";"设施农业","16";"乡村旅游","17";"商贸流通","18";"其他","19"},2,FALSE)&amp;TEXT(COUNTIF($P$5:P262,P262),"000")</f>
        <v>540423201516069</v>
      </c>
      <c r="B262" s="60" t="s">
        <v>48</v>
      </c>
      <c r="C262" s="27" t="s">
        <v>49</v>
      </c>
      <c r="D262" s="27">
        <v>2015</v>
      </c>
      <c r="E262" s="86" t="s">
        <v>581</v>
      </c>
      <c r="F262" s="85"/>
      <c r="G262" s="81" t="s">
        <v>731</v>
      </c>
      <c r="H262" s="65" t="s">
        <v>1499</v>
      </c>
      <c r="I262" s="31">
        <f t="shared" si="16"/>
        <v>53</v>
      </c>
      <c r="J262" s="31">
        <f>VLOOKUP(E262,附件2!E:I,5,0)/10000</f>
        <v>48</v>
      </c>
      <c r="K262" s="32">
        <f>VLOOKUP(E262,附件2!E:AF,28,0)/10000</f>
        <v>5</v>
      </c>
      <c r="L262" s="31">
        <f t="shared" si="17"/>
        <v>48</v>
      </c>
      <c r="M262" s="33">
        <f>VLOOKUP(E262,附件2!$E:$BE,30,0)/10000</f>
        <v>48</v>
      </c>
      <c r="N262" s="34">
        <f>VLOOKUP(E262,附件2!$E:$BE,53,0)/10000</f>
        <v>0</v>
      </c>
      <c r="O262" s="26" t="s">
        <v>1320</v>
      </c>
      <c r="P262" s="26" t="s">
        <v>672</v>
      </c>
      <c r="Q262" s="26" t="s">
        <v>644</v>
      </c>
      <c r="R262" s="26" t="s">
        <v>645</v>
      </c>
      <c r="S262" s="26" t="s">
        <v>645</v>
      </c>
      <c r="T262" s="26" t="s">
        <v>645</v>
      </c>
      <c r="U262" s="26" t="s">
        <v>645</v>
      </c>
      <c r="V262" s="26" t="s">
        <v>645</v>
      </c>
      <c r="W262" s="26" t="s">
        <v>645</v>
      </c>
      <c r="X262" s="26" t="s">
        <v>645</v>
      </c>
      <c r="Y262" s="26" t="s">
        <v>645</v>
      </c>
      <c r="Z262" s="26" t="s">
        <v>645</v>
      </c>
      <c r="AA262" s="26" t="s">
        <v>645</v>
      </c>
      <c r="AB262" s="26" t="s">
        <v>645</v>
      </c>
      <c r="AC262" s="26" t="s">
        <v>645</v>
      </c>
      <c r="AD262" s="35"/>
      <c r="AE262" s="36"/>
      <c r="AF262" s="11">
        <f t="shared" si="18"/>
        <v>2015</v>
      </c>
      <c r="AG262" s="11" t="str">
        <f t="shared" si="19"/>
        <v>540423201516069</v>
      </c>
    </row>
    <row r="263" ht="19.9" hidden="1" customHeight="1" spans="1:33">
      <c r="A263" s="25" t="str">
        <f>540423&amp;D263&amp;VLOOKUP(P263,{"青稞","01";"小麦","02";"饲料","03";"牦牛","04";"乳","05";"羊","06";"猪","07";"鸡","08";"蜂","09";"鱼虾","10";"藏药","11";"茶","12";"葡萄","13";"苹果","14";"猕猴桃","15";"设施农业","16";"乡村旅游","17";"商贸流通","18";"其他","19"},2,FALSE)&amp;TEXT(COUNTIF($P$5:P263,P263),"000")</f>
        <v>540423201516070</v>
      </c>
      <c r="B263" s="60" t="s">
        <v>48</v>
      </c>
      <c r="C263" s="27" t="s">
        <v>49</v>
      </c>
      <c r="D263" s="27">
        <v>2015</v>
      </c>
      <c r="E263" s="86" t="s">
        <v>582</v>
      </c>
      <c r="F263" s="85"/>
      <c r="G263" s="81" t="s">
        <v>669</v>
      </c>
      <c r="H263" s="65" t="s">
        <v>1070</v>
      </c>
      <c r="I263" s="31">
        <f t="shared" si="16"/>
        <v>60</v>
      </c>
      <c r="J263" s="31">
        <f>VLOOKUP(E263,附件2!E:I,5,0)/10000</f>
        <v>55</v>
      </c>
      <c r="K263" s="32">
        <f>VLOOKUP(E263,附件2!E:AF,28,0)/10000</f>
        <v>5</v>
      </c>
      <c r="L263" s="31">
        <f t="shared" si="17"/>
        <v>60</v>
      </c>
      <c r="M263" s="33">
        <f>VLOOKUP(E263,附件2!$E:$BE,30,0)/10000</f>
        <v>55</v>
      </c>
      <c r="N263" s="34">
        <f>VLOOKUP(E263,附件2!$E:$BE,53,0)/10000</f>
        <v>5</v>
      </c>
      <c r="O263" s="26" t="s">
        <v>774</v>
      </c>
      <c r="P263" s="26" t="s">
        <v>672</v>
      </c>
      <c r="Q263" s="26" t="s">
        <v>644</v>
      </c>
      <c r="R263" s="26" t="s">
        <v>645</v>
      </c>
      <c r="S263" s="26" t="s">
        <v>645</v>
      </c>
      <c r="T263" s="26" t="s">
        <v>645</v>
      </c>
      <c r="U263" s="26" t="s">
        <v>645</v>
      </c>
      <c r="V263" s="26" t="s">
        <v>645</v>
      </c>
      <c r="W263" s="26" t="s">
        <v>645</v>
      </c>
      <c r="X263" s="26" t="s">
        <v>645</v>
      </c>
      <c r="Y263" s="26" t="s">
        <v>645</v>
      </c>
      <c r="Z263" s="26" t="s">
        <v>645</v>
      </c>
      <c r="AA263" s="26" t="s">
        <v>645</v>
      </c>
      <c r="AB263" s="26" t="s">
        <v>645</v>
      </c>
      <c r="AC263" s="26" t="s">
        <v>645</v>
      </c>
      <c r="AD263" s="35"/>
      <c r="AE263" s="36"/>
      <c r="AF263" s="11">
        <f t="shared" si="18"/>
        <v>2015</v>
      </c>
      <c r="AG263" s="11" t="str">
        <f t="shared" si="19"/>
        <v>540423201516070</v>
      </c>
    </row>
    <row r="264" ht="19.9" hidden="1" customHeight="1" spans="1:33">
      <c r="A264" s="25" t="str">
        <f>540423&amp;D264&amp;VLOOKUP(P264,{"青稞","01";"小麦","02";"饲料","03";"牦牛","04";"乳","05";"羊","06";"猪","07";"鸡","08";"蜂","09";"鱼虾","10";"藏药","11";"茶","12";"葡萄","13";"苹果","14";"猕猴桃","15";"设施农业","16";"乡村旅游","17";"商贸流通","18";"其他","19"},2,FALSE)&amp;TEXT(COUNTIF($P$5:P264,P264),"000")</f>
        <v>540423201516071</v>
      </c>
      <c r="B264" s="60" t="s">
        <v>48</v>
      </c>
      <c r="C264" s="27" t="s">
        <v>49</v>
      </c>
      <c r="D264" s="27">
        <v>2015</v>
      </c>
      <c r="E264" s="86" t="s">
        <v>583</v>
      </c>
      <c r="F264" s="85"/>
      <c r="G264" s="81" t="s">
        <v>887</v>
      </c>
      <c r="H264" s="65" t="s">
        <v>1071</v>
      </c>
      <c r="I264" s="31">
        <f t="shared" si="16"/>
        <v>45</v>
      </c>
      <c r="J264" s="31">
        <f>VLOOKUP(E264,附件2!E:I,5,0)/10000</f>
        <v>40</v>
      </c>
      <c r="K264" s="32">
        <f>VLOOKUP(E264,附件2!E:AF,28,0)/10000</f>
        <v>5</v>
      </c>
      <c r="L264" s="31">
        <f t="shared" si="17"/>
        <v>43</v>
      </c>
      <c r="M264" s="33">
        <f>VLOOKUP(E264,附件2!$E:$BE,30,0)/10000</f>
        <v>40</v>
      </c>
      <c r="N264" s="34">
        <f>VLOOKUP(E264,附件2!$E:$BE,53,0)/10000</f>
        <v>3</v>
      </c>
      <c r="O264" s="26" t="s">
        <v>774</v>
      </c>
      <c r="P264" s="26" t="s">
        <v>672</v>
      </c>
      <c r="Q264" s="26" t="s">
        <v>644</v>
      </c>
      <c r="R264" s="26" t="s">
        <v>645</v>
      </c>
      <c r="S264" s="26" t="s">
        <v>645</v>
      </c>
      <c r="T264" s="26" t="s">
        <v>645</v>
      </c>
      <c r="U264" s="26" t="s">
        <v>645</v>
      </c>
      <c r="V264" s="26" t="s">
        <v>645</v>
      </c>
      <c r="W264" s="26" t="s">
        <v>645</v>
      </c>
      <c r="X264" s="26" t="s">
        <v>645</v>
      </c>
      <c r="Y264" s="26" t="s">
        <v>645</v>
      </c>
      <c r="Z264" s="26" t="s">
        <v>645</v>
      </c>
      <c r="AA264" s="26" t="s">
        <v>645</v>
      </c>
      <c r="AB264" s="26" t="s">
        <v>645</v>
      </c>
      <c r="AC264" s="26" t="s">
        <v>645</v>
      </c>
      <c r="AD264" s="35"/>
      <c r="AE264" s="36"/>
      <c r="AF264" s="11">
        <f t="shared" si="18"/>
        <v>2015</v>
      </c>
      <c r="AG264" s="11" t="str">
        <f t="shared" si="19"/>
        <v>540423201516071</v>
      </c>
    </row>
    <row r="265" ht="19.9" hidden="1" customHeight="1" spans="1:33">
      <c r="A265" s="25" t="str">
        <f>540423&amp;D265&amp;VLOOKUP(P265,{"青稞","01";"小麦","02";"饲料","03";"牦牛","04";"乳","05";"羊","06";"猪","07";"鸡","08";"蜂","09";"鱼虾","10";"藏药","11";"茶","12";"葡萄","13";"苹果","14";"猕猴桃","15";"设施农业","16";"乡村旅游","17";"商贸流通","18";"其他","19"},2,FALSE)&amp;TEXT(COUNTIF($P$5:P265,P265),"000")</f>
        <v>540423201516072</v>
      </c>
      <c r="B265" s="89" t="s">
        <v>48</v>
      </c>
      <c r="C265" s="90" t="s">
        <v>49</v>
      </c>
      <c r="D265" s="90">
        <v>2015</v>
      </c>
      <c r="E265" s="95" t="s">
        <v>584</v>
      </c>
      <c r="F265" s="92"/>
      <c r="G265" s="92" t="s">
        <v>776</v>
      </c>
      <c r="H265" s="93" t="s">
        <v>1072</v>
      </c>
      <c r="I265" s="31">
        <f t="shared" si="16"/>
        <v>48</v>
      </c>
      <c r="J265" s="31">
        <f>VLOOKUP(E265,附件2!E:I,5,0)/10000</f>
        <v>43</v>
      </c>
      <c r="K265" s="32">
        <f>VLOOKUP(E265,附件2!E:AF,28,0)/10000</f>
        <v>5</v>
      </c>
      <c r="L265" s="31">
        <f t="shared" si="17"/>
        <v>43</v>
      </c>
      <c r="M265" s="33">
        <f>VLOOKUP(E265,附件2!$E:$BE,30,0)/10000</f>
        <v>43</v>
      </c>
      <c r="N265" s="34">
        <f>VLOOKUP(E265,附件2!$E:$BE,53,0)/10000</f>
        <v>0</v>
      </c>
      <c r="O265" s="26" t="s">
        <v>774</v>
      </c>
      <c r="P265" s="26" t="s">
        <v>672</v>
      </c>
      <c r="Q265" s="26" t="s">
        <v>644</v>
      </c>
      <c r="R265" s="26" t="s">
        <v>645</v>
      </c>
      <c r="S265" s="26" t="s">
        <v>645</v>
      </c>
      <c r="T265" s="26" t="s">
        <v>645</v>
      </c>
      <c r="U265" s="26" t="s">
        <v>645</v>
      </c>
      <c r="V265" s="26" t="s">
        <v>645</v>
      </c>
      <c r="W265" s="26" t="s">
        <v>645</v>
      </c>
      <c r="X265" s="26" t="s">
        <v>645</v>
      </c>
      <c r="Y265" s="26" t="s">
        <v>645</v>
      </c>
      <c r="Z265" s="26" t="s">
        <v>645</v>
      </c>
      <c r="AA265" s="26" t="s">
        <v>645</v>
      </c>
      <c r="AB265" s="26" t="s">
        <v>645</v>
      </c>
      <c r="AC265" s="26" t="s">
        <v>645</v>
      </c>
      <c r="AD265" s="35"/>
      <c r="AE265" s="36"/>
      <c r="AF265" s="11">
        <f t="shared" si="18"/>
        <v>2015</v>
      </c>
      <c r="AG265" s="11" t="str">
        <f t="shared" si="19"/>
        <v>540423201516072</v>
      </c>
    </row>
    <row r="266" ht="19.9" hidden="1" customHeight="1" spans="1:33">
      <c r="A266" s="25" t="str">
        <f>540423&amp;D266&amp;VLOOKUP(P266,{"青稞","01";"小麦","02";"饲料","03";"牦牛","04";"乳","05";"羊","06";"猪","07";"鸡","08";"蜂","09";"鱼虾","10";"藏药","11";"茶","12";"葡萄","13";"苹果","14";"猕猴桃","15";"设施农业","16";"乡村旅游","17";"商贸流通","18";"其他","19"},2,FALSE)&amp;TEXT(COUNTIF($P$5:P266,P266),"000")</f>
        <v>540423201416073</v>
      </c>
      <c r="B266" s="60" t="s">
        <v>48</v>
      </c>
      <c r="C266" s="27" t="s">
        <v>49</v>
      </c>
      <c r="D266" s="27">
        <v>2014</v>
      </c>
      <c r="E266" s="86" t="s">
        <v>87</v>
      </c>
      <c r="F266" s="85"/>
      <c r="G266" s="85" t="s">
        <v>701</v>
      </c>
      <c r="H266" s="65" t="s">
        <v>1073</v>
      </c>
      <c r="I266" s="31">
        <f t="shared" si="16"/>
        <v>47</v>
      </c>
      <c r="J266" s="31">
        <f>VLOOKUP(E266,附件2!E:I,5,0)/10000</f>
        <v>45</v>
      </c>
      <c r="K266" s="32">
        <f>VLOOKUP(E266,附件2!E:AF,28,0)/10000</f>
        <v>2</v>
      </c>
      <c r="L266" s="31">
        <f t="shared" si="17"/>
        <v>47</v>
      </c>
      <c r="M266" s="33">
        <f>VLOOKUP(E266,附件2!$E:$BE,30,0)/10000</f>
        <v>45</v>
      </c>
      <c r="N266" s="34">
        <f>VLOOKUP(E266,附件2!$E:$BE,53,0)/10000</f>
        <v>2</v>
      </c>
      <c r="O266" s="26" t="s">
        <v>774</v>
      </c>
      <c r="P266" s="26" t="s">
        <v>672</v>
      </c>
      <c r="Q266" s="26" t="s">
        <v>644</v>
      </c>
      <c r="R266" s="26" t="s">
        <v>645</v>
      </c>
      <c r="S266" s="26" t="s">
        <v>645</v>
      </c>
      <c r="T266" s="26" t="s">
        <v>645</v>
      </c>
      <c r="U266" s="26" t="s">
        <v>645</v>
      </c>
      <c r="V266" s="26" t="s">
        <v>645</v>
      </c>
      <c r="W266" s="26" t="s">
        <v>645</v>
      </c>
      <c r="X266" s="26" t="s">
        <v>645</v>
      </c>
      <c r="Y266" s="26" t="s">
        <v>645</v>
      </c>
      <c r="Z266" s="26" t="s">
        <v>645</v>
      </c>
      <c r="AA266" s="26" t="s">
        <v>645</v>
      </c>
      <c r="AB266" s="26" t="s">
        <v>645</v>
      </c>
      <c r="AC266" s="26" t="s">
        <v>645</v>
      </c>
      <c r="AD266" s="35"/>
      <c r="AE266" s="36"/>
      <c r="AF266" s="11">
        <f t="shared" si="18"/>
        <v>2014</v>
      </c>
      <c r="AG266" s="11" t="str">
        <f t="shared" si="19"/>
        <v>540423201416073</v>
      </c>
    </row>
    <row r="267" ht="19.9" hidden="1" customHeight="1" spans="1:33">
      <c r="A267" s="25" t="str">
        <f>540423&amp;D267&amp;VLOOKUP(P267,{"青稞","01";"小麦","02";"饲料","03";"牦牛","04";"乳","05";"羊","06";"猪","07";"鸡","08";"蜂","09";"鱼虾","10";"藏药","11";"茶","12";"葡萄","13";"苹果","14";"猕猴桃","15";"设施农业","16";"乡村旅游","17";"商贸流通","18";"其他","19"},2,FALSE)&amp;TEXT(COUNTIF($P$5:P267,P267),"000")</f>
        <v>540423201916074</v>
      </c>
      <c r="B267" s="60" t="s">
        <v>48</v>
      </c>
      <c r="C267" s="27" t="s">
        <v>49</v>
      </c>
      <c r="D267" s="27">
        <v>2019</v>
      </c>
      <c r="E267" s="86" t="s">
        <v>255</v>
      </c>
      <c r="F267" s="85"/>
      <c r="G267" s="85" t="s">
        <v>669</v>
      </c>
      <c r="H267" s="65" t="s">
        <v>1500</v>
      </c>
      <c r="I267" s="31">
        <f t="shared" si="16"/>
        <v>1000</v>
      </c>
      <c r="J267" s="31">
        <f>VLOOKUP(E267,附件2!E:I,5,0)/10000</f>
        <v>0</v>
      </c>
      <c r="K267" s="32">
        <f>VLOOKUP(E267,附件2!E:AF,28,0)/10000</f>
        <v>1000</v>
      </c>
      <c r="L267" s="31">
        <f t="shared" si="17"/>
        <v>1000</v>
      </c>
      <c r="M267" s="33">
        <f>VLOOKUP(E267,附件2!$E:$BE,30,0)/10000</f>
        <v>0</v>
      </c>
      <c r="N267" s="34">
        <f>VLOOKUP(E267,附件2!$E:$BE,53,0)/10000</f>
        <v>1000</v>
      </c>
      <c r="O267" s="26" t="s">
        <v>1320</v>
      </c>
      <c r="P267" s="26" t="s">
        <v>672</v>
      </c>
      <c r="Q267" s="26" t="s">
        <v>644</v>
      </c>
      <c r="R267" s="26" t="s">
        <v>645</v>
      </c>
      <c r="S267" s="26" t="s">
        <v>645</v>
      </c>
      <c r="T267" s="26" t="s">
        <v>645</v>
      </c>
      <c r="U267" s="26" t="s">
        <v>645</v>
      </c>
      <c r="V267" s="26" t="s">
        <v>645</v>
      </c>
      <c r="W267" s="26" t="s">
        <v>645</v>
      </c>
      <c r="X267" s="26" t="s">
        <v>645</v>
      </c>
      <c r="Y267" s="26" t="s">
        <v>645</v>
      </c>
      <c r="Z267" s="26" t="s">
        <v>645</v>
      </c>
      <c r="AA267" s="26" t="s">
        <v>645</v>
      </c>
      <c r="AB267" s="26" t="s">
        <v>645</v>
      </c>
      <c r="AC267" s="26" t="s">
        <v>645</v>
      </c>
      <c r="AD267" s="35"/>
      <c r="AE267" s="36"/>
      <c r="AF267" s="11">
        <f t="shared" si="18"/>
        <v>2019</v>
      </c>
      <c r="AG267" s="11" t="str">
        <f t="shared" si="19"/>
        <v>540423201916074</v>
      </c>
    </row>
    <row r="268" ht="19.9" hidden="1" customHeight="1" spans="1:33">
      <c r="A268" s="25" t="str">
        <f>540423&amp;D268&amp;VLOOKUP(P268,{"青稞","01";"小麦","02";"饲料","03";"牦牛","04";"乳","05";"羊","06";"猪","07";"鸡","08";"蜂","09";"鱼虾","10";"藏药","11";"茶","12";"葡萄","13";"苹果","14";"猕猴桃","15";"设施农业","16";"乡村旅游","17";"商贸流通","18";"其他","19"},2,FALSE)&amp;TEXT(COUNTIF($P$5:P268,P268),"000")</f>
        <v>540423202116075</v>
      </c>
      <c r="B268" s="60" t="s">
        <v>48</v>
      </c>
      <c r="C268" s="27" t="s">
        <v>49</v>
      </c>
      <c r="D268" s="27">
        <v>2021</v>
      </c>
      <c r="E268" s="86" t="s">
        <v>316</v>
      </c>
      <c r="F268" s="85"/>
      <c r="G268" s="85" t="s">
        <v>669</v>
      </c>
      <c r="H268" s="65" t="s">
        <v>1074</v>
      </c>
      <c r="I268" s="31">
        <f t="shared" si="16"/>
        <v>77.656725</v>
      </c>
      <c r="J268" s="31">
        <f>VLOOKUP(E268,附件2!E:I,5,0)/10000</f>
        <v>77.656725</v>
      </c>
      <c r="K268" s="32">
        <f>VLOOKUP(E268,附件2!E:AF,28,0)/10000</f>
        <v>0</v>
      </c>
      <c r="L268" s="31">
        <f t="shared" si="17"/>
        <v>77.656725</v>
      </c>
      <c r="M268" s="33">
        <f>VLOOKUP(E268,附件2!$E:$BE,30,0)/10000</f>
        <v>77.656725</v>
      </c>
      <c r="N268" s="34">
        <f>VLOOKUP(E268,附件2!$E:$BE,53,0)/10000</f>
        <v>0</v>
      </c>
      <c r="O268" s="26" t="s">
        <v>774</v>
      </c>
      <c r="P268" s="26" t="s">
        <v>672</v>
      </c>
      <c r="Q268" s="26" t="s">
        <v>644</v>
      </c>
      <c r="R268" s="26" t="s">
        <v>645</v>
      </c>
      <c r="S268" s="26" t="s">
        <v>645</v>
      </c>
      <c r="T268" s="26" t="s">
        <v>645</v>
      </c>
      <c r="U268" s="26" t="s">
        <v>645</v>
      </c>
      <c r="V268" s="26" t="s">
        <v>645</v>
      </c>
      <c r="W268" s="26" t="s">
        <v>645</v>
      </c>
      <c r="X268" s="26" t="s">
        <v>645</v>
      </c>
      <c r="Y268" s="26" t="s">
        <v>645</v>
      </c>
      <c r="Z268" s="26" t="s">
        <v>645</v>
      </c>
      <c r="AA268" s="26" t="s">
        <v>645</v>
      </c>
      <c r="AB268" s="26" t="s">
        <v>645</v>
      </c>
      <c r="AC268" s="26" t="s">
        <v>645</v>
      </c>
      <c r="AD268" s="35"/>
      <c r="AE268" s="36"/>
      <c r="AF268" s="11">
        <f t="shared" si="18"/>
        <v>2021</v>
      </c>
      <c r="AG268" s="11" t="str">
        <f t="shared" si="19"/>
        <v>540423202116075</v>
      </c>
    </row>
    <row r="269" ht="19.9" hidden="1" customHeight="1" spans="1:33">
      <c r="A269" s="25" t="str">
        <f>540423&amp;D269&amp;VLOOKUP(P269,{"青稞","01";"小麦","02";"饲料","03";"牦牛","04";"乳","05";"羊","06";"猪","07";"鸡","08";"蜂","09";"鱼虾","10";"藏药","11";"茶","12";"葡萄","13";"苹果","14";"猕猴桃","15";"设施农业","16";"乡村旅游","17";"商贸流通","18";"其他","19"},2,FALSE)&amp;TEXT(COUNTIF($P$5:P269,P269),"000")</f>
        <v>540423202216076</v>
      </c>
      <c r="B269" s="60" t="s">
        <v>48</v>
      </c>
      <c r="C269" s="27" t="s">
        <v>49</v>
      </c>
      <c r="D269" s="27">
        <v>2022</v>
      </c>
      <c r="E269" s="86" t="s">
        <v>326</v>
      </c>
      <c r="F269" s="85"/>
      <c r="G269" s="85" t="s">
        <v>20</v>
      </c>
      <c r="H269" s="65" t="s">
        <v>1075</v>
      </c>
      <c r="I269" s="31">
        <f t="shared" si="16"/>
        <v>450</v>
      </c>
      <c r="J269" s="31">
        <f>VLOOKUP(E269,附件2!E:I,5,0)/10000</f>
        <v>450</v>
      </c>
      <c r="K269" s="32">
        <f>VLOOKUP(E269,附件2!E:AF,28,0)/10000</f>
        <v>0</v>
      </c>
      <c r="L269" s="31">
        <f t="shared" si="17"/>
        <v>450</v>
      </c>
      <c r="M269" s="33">
        <f>VLOOKUP(E269,附件2!$E:$BE,30,0)/10000</f>
        <v>450</v>
      </c>
      <c r="N269" s="34">
        <f>VLOOKUP(E269,附件2!$E:$BE,53,0)/10000</f>
        <v>0</v>
      </c>
      <c r="O269" s="26" t="s">
        <v>774</v>
      </c>
      <c r="P269" s="26" t="s">
        <v>672</v>
      </c>
      <c r="Q269" s="26" t="s">
        <v>644</v>
      </c>
      <c r="R269" s="26" t="s">
        <v>645</v>
      </c>
      <c r="S269" s="26" t="s">
        <v>645</v>
      </c>
      <c r="T269" s="26" t="s">
        <v>645</v>
      </c>
      <c r="U269" s="26" t="s">
        <v>645</v>
      </c>
      <c r="V269" s="26" t="s">
        <v>645</v>
      </c>
      <c r="W269" s="26" t="s">
        <v>645</v>
      </c>
      <c r="X269" s="26" t="s">
        <v>645</v>
      </c>
      <c r="Y269" s="26" t="s">
        <v>645</v>
      </c>
      <c r="Z269" s="26" t="s">
        <v>645</v>
      </c>
      <c r="AA269" s="26" t="s">
        <v>645</v>
      </c>
      <c r="AB269" s="26" t="s">
        <v>645</v>
      </c>
      <c r="AC269" s="26" t="s">
        <v>645</v>
      </c>
      <c r="AD269" s="35"/>
      <c r="AE269" s="36"/>
      <c r="AF269" s="11">
        <f t="shared" si="18"/>
        <v>2022</v>
      </c>
      <c r="AG269" s="11" t="str">
        <f t="shared" si="19"/>
        <v>540423202216076</v>
      </c>
    </row>
    <row r="270" ht="19.9" hidden="1" customHeight="1" spans="1:33">
      <c r="A270" s="25" t="str">
        <f>540423&amp;D270&amp;VLOOKUP(P270,{"青稞","01";"小麦","02";"饲料","03";"牦牛","04";"乳","05";"羊","06";"猪","07";"鸡","08";"蜂","09";"鱼虾","10";"藏药","11";"茶","12";"葡萄","13";"苹果","14";"猕猴桃","15";"设施农业","16";"乡村旅游","17";"商贸流通","18";"其他","19"},2,FALSE)&amp;TEXT(COUNTIF($P$5:P270,P270),"000")</f>
        <v>540423202216077</v>
      </c>
      <c r="B270" s="60" t="s">
        <v>48</v>
      </c>
      <c r="C270" s="27" t="s">
        <v>49</v>
      </c>
      <c r="D270" s="27">
        <v>2022</v>
      </c>
      <c r="E270" s="86" t="s">
        <v>397</v>
      </c>
      <c r="F270" s="85"/>
      <c r="G270" s="85" t="s">
        <v>701</v>
      </c>
      <c r="H270" s="65" t="s">
        <v>1076</v>
      </c>
      <c r="I270" s="31">
        <f t="shared" si="16"/>
        <v>403</v>
      </c>
      <c r="J270" s="31">
        <f>VLOOKUP(E270,附件2!E:I,5,0)/10000</f>
        <v>403</v>
      </c>
      <c r="K270" s="32">
        <f>VLOOKUP(E270,附件2!E:AF,28,0)/10000</f>
        <v>0</v>
      </c>
      <c r="L270" s="31">
        <f t="shared" si="17"/>
        <v>403</v>
      </c>
      <c r="M270" s="33">
        <f>VLOOKUP(E270,附件2!$E:$BE,30,0)/10000</f>
        <v>403</v>
      </c>
      <c r="N270" s="34">
        <f>VLOOKUP(E270,附件2!$E:$BE,53,0)/10000</f>
        <v>0</v>
      </c>
      <c r="O270" s="26" t="s">
        <v>774</v>
      </c>
      <c r="P270" s="26" t="s">
        <v>672</v>
      </c>
      <c r="Q270" s="26" t="s">
        <v>644</v>
      </c>
      <c r="R270" s="26" t="s">
        <v>645</v>
      </c>
      <c r="S270" s="26" t="s">
        <v>645</v>
      </c>
      <c r="T270" s="26" t="s">
        <v>645</v>
      </c>
      <c r="U270" s="26" t="s">
        <v>645</v>
      </c>
      <c r="V270" s="26" t="s">
        <v>645</v>
      </c>
      <c r="W270" s="26" t="s">
        <v>645</v>
      </c>
      <c r="X270" s="26" t="s">
        <v>645</v>
      </c>
      <c r="Y270" s="26" t="s">
        <v>645</v>
      </c>
      <c r="Z270" s="26" t="s">
        <v>645</v>
      </c>
      <c r="AA270" s="26" t="s">
        <v>645</v>
      </c>
      <c r="AB270" s="26" t="s">
        <v>645</v>
      </c>
      <c r="AC270" s="26" t="s">
        <v>645</v>
      </c>
      <c r="AD270" s="35"/>
      <c r="AE270" s="36"/>
      <c r="AF270" s="11">
        <f t="shared" si="18"/>
        <v>2022</v>
      </c>
      <c r="AG270" s="11" t="str">
        <f t="shared" si="19"/>
        <v>540423202216077</v>
      </c>
    </row>
    <row r="271" ht="19.9" hidden="1" customHeight="1" spans="1:33">
      <c r="A271" s="25" t="str">
        <f>540423&amp;D271&amp;VLOOKUP(P271,{"青稞","01";"小麦","02";"饲料","03";"牦牛","04";"乳","05";"羊","06";"猪","07";"鸡","08";"蜂","09";"鱼虾","10";"藏药","11";"茶","12";"葡萄","13";"苹果","14";"猕猴桃","15";"设施农业","16";"乡村旅游","17";"商贸流通","18";"其他","19"},2,FALSE)&amp;TEXT(COUNTIF($P$5:P271,P271),"000")</f>
        <v>540423202216078</v>
      </c>
      <c r="B271" s="60" t="s">
        <v>48</v>
      </c>
      <c r="C271" s="27" t="s">
        <v>49</v>
      </c>
      <c r="D271" s="27">
        <v>2022</v>
      </c>
      <c r="E271" s="86" t="s">
        <v>399</v>
      </c>
      <c r="F271" s="85"/>
      <c r="G271" s="85" t="s">
        <v>652</v>
      </c>
      <c r="H271" s="65" t="s">
        <v>1077</v>
      </c>
      <c r="I271" s="31">
        <f t="shared" si="16"/>
        <v>352</v>
      </c>
      <c r="J271" s="31">
        <f>VLOOKUP(E271,附件2!E:I,5,0)/10000</f>
        <v>352</v>
      </c>
      <c r="K271" s="32">
        <f>VLOOKUP(E271,附件2!E:AF,28,0)/10000</f>
        <v>0</v>
      </c>
      <c r="L271" s="31">
        <f t="shared" si="17"/>
        <v>352</v>
      </c>
      <c r="M271" s="33">
        <f>VLOOKUP(E271,附件2!$E:$BE,30,0)/10000</f>
        <v>352</v>
      </c>
      <c r="N271" s="34">
        <f>VLOOKUP(E271,附件2!$E:$BE,53,0)/10000</f>
        <v>0</v>
      </c>
      <c r="O271" s="26" t="s">
        <v>774</v>
      </c>
      <c r="P271" s="26" t="s">
        <v>672</v>
      </c>
      <c r="Q271" s="26" t="s">
        <v>644</v>
      </c>
      <c r="R271" s="26" t="s">
        <v>645</v>
      </c>
      <c r="S271" s="26" t="s">
        <v>645</v>
      </c>
      <c r="T271" s="26" t="s">
        <v>645</v>
      </c>
      <c r="U271" s="26" t="s">
        <v>645</v>
      </c>
      <c r="V271" s="26" t="s">
        <v>645</v>
      </c>
      <c r="W271" s="26" t="s">
        <v>645</v>
      </c>
      <c r="X271" s="26" t="s">
        <v>645</v>
      </c>
      <c r="Y271" s="26" t="s">
        <v>645</v>
      </c>
      <c r="Z271" s="26" t="s">
        <v>645</v>
      </c>
      <c r="AA271" s="26" t="s">
        <v>645</v>
      </c>
      <c r="AB271" s="26" t="s">
        <v>645</v>
      </c>
      <c r="AC271" s="26" t="s">
        <v>645</v>
      </c>
      <c r="AD271" s="35"/>
      <c r="AE271" s="36"/>
      <c r="AF271" s="11">
        <f t="shared" si="18"/>
        <v>2022</v>
      </c>
      <c r="AG271" s="11" t="str">
        <f t="shared" si="19"/>
        <v>540423202216078</v>
      </c>
    </row>
    <row r="272" ht="19.9" hidden="1" customHeight="1" spans="1:33">
      <c r="A272" s="25" t="str">
        <f>540423&amp;D272&amp;VLOOKUP(P272,{"青稞","01";"小麦","02";"饲料","03";"牦牛","04";"乳","05";"羊","06";"猪","07";"鸡","08";"蜂","09";"鱼虾","10";"藏药","11";"茶","12";"葡萄","13";"苹果","14";"猕猴桃","15";"设施农业","16";"乡村旅游","17";"商贸流通","18";"其他","19"},2,FALSE)&amp;TEXT(COUNTIF($P$5:P272,P272),"000")</f>
        <v>540423202316079</v>
      </c>
      <c r="B272" s="60" t="s">
        <v>48</v>
      </c>
      <c r="C272" s="27" t="s">
        <v>49</v>
      </c>
      <c r="D272" s="27">
        <v>2023</v>
      </c>
      <c r="E272" s="86" t="s">
        <v>463</v>
      </c>
      <c r="F272" s="85"/>
      <c r="G272" s="85" t="s">
        <v>647</v>
      </c>
      <c r="H272" s="65" t="s">
        <v>1078</v>
      </c>
      <c r="I272" s="31">
        <f t="shared" si="16"/>
        <v>800</v>
      </c>
      <c r="J272" s="31">
        <f>VLOOKUP(E272,附件2!E:I,5,0)/10000</f>
        <v>800</v>
      </c>
      <c r="K272" s="32">
        <f>VLOOKUP(E272,附件2!E:AF,28,0)/10000</f>
        <v>0</v>
      </c>
      <c r="L272" s="31">
        <f t="shared" si="17"/>
        <v>800</v>
      </c>
      <c r="M272" s="33">
        <f>VLOOKUP(E272,附件2!$E:$BE,30,0)/10000</f>
        <v>800</v>
      </c>
      <c r="N272" s="34">
        <f>VLOOKUP(E272,附件2!$E:$BE,53,0)/10000</f>
        <v>0</v>
      </c>
      <c r="O272" s="26" t="s">
        <v>774</v>
      </c>
      <c r="P272" s="26" t="s">
        <v>672</v>
      </c>
      <c r="Q272" s="26" t="s">
        <v>644</v>
      </c>
      <c r="R272" s="26" t="s">
        <v>645</v>
      </c>
      <c r="S272" s="26" t="s">
        <v>645</v>
      </c>
      <c r="T272" s="26" t="s">
        <v>645</v>
      </c>
      <c r="U272" s="26" t="s">
        <v>645</v>
      </c>
      <c r="V272" s="26" t="s">
        <v>645</v>
      </c>
      <c r="W272" s="26" t="s">
        <v>645</v>
      </c>
      <c r="X272" s="26" t="s">
        <v>645</v>
      </c>
      <c r="Y272" s="26" t="s">
        <v>645</v>
      </c>
      <c r="Z272" s="26" t="s">
        <v>645</v>
      </c>
      <c r="AA272" s="26" t="s">
        <v>645</v>
      </c>
      <c r="AB272" s="26" t="s">
        <v>645</v>
      </c>
      <c r="AC272" s="26" t="s">
        <v>645</v>
      </c>
      <c r="AD272" s="35"/>
      <c r="AE272" s="36"/>
      <c r="AF272" s="11">
        <f t="shared" si="18"/>
        <v>2023</v>
      </c>
      <c r="AG272" s="11" t="str">
        <f t="shared" si="19"/>
        <v>540423202316079</v>
      </c>
    </row>
    <row r="273" ht="19.9" hidden="1" customHeight="1" spans="1:33">
      <c r="A273" s="25" t="str">
        <f>540423&amp;D273&amp;VLOOKUP(P273,{"青稞","01";"小麦","02";"饲料","03";"牦牛","04";"乳","05";"羊","06";"猪","07";"鸡","08";"蜂","09";"鱼虾","10";"藏药","11";"茶","12";"葡萄","13";"苹果","14";"猕猴桃","15";"设施农业","16";"乡村旅游","17";"商贸流通","18";"其他","19"},2,FALSE)&amp;TEXT(COUNTIF($P$5:P273,P273),"000")</f>
        <v>540423202216080</v>
      </c>
      <c r="B273" s="60" t="s">
        <v>48</v>
      </c>
      <c r="C273" s="27" t="s">
        <v>49</v>
      </c>
      <c r="D273" s="27">
        <v>2022</v>
      </c>
      <c r="E273" s="86" t="s">
        <v>468</v>
      </c>
      <c r="F273" s="85"/>
      <c r="G273" s="85" t="s">
        <v>662</v>
      </c>
      <c r="H273" s="65" t="s">
        <v>1079</v>
      </c>
      <c r="I273" s="31">
        <f t="shared" si="16"/>
        <v>260</v>
      </c>
      <c r="J273" s="31">
        <f>VLOOKUP(E273,附件2!E:I,5,0)/10000</f>
        <v>260</v>
      </c>
      <c r="K273" s="32">
        <f>VLOOKUP(E273,附件2!E:AF,28,0)/10000</f>
        <v>0</v>
      </c>
      <c r="L273" s="31">
        <f t="shared" si="17"/>
        <v>260</v>
      </c>
      <c r="M273" s="33">
        <f>VLOOKUP(E273,附件2!$E:$BE,30,0)/10000</f>
        <v>260</v>
      </c>
      <c r="N273" s="34">
        <f>VLOOKUP(E273,附件2!$E:$BE,53,0)/10000</f>
        <v>0</v>
      </c>
      <c r="O273" s="26" t="s">
        <v>774</v>
      </c>
      <c r="P273" s="26" t="s">
        <v>672</v>
      </c>
      <c r="Q273" s="26" t="s">
        <v>644</v>
      </c>
      <c r="R273" s="26" t="s">
        <v>645</v>
      </c>
      <c r="S273" s="26" t="s">
        <v>645</v>
      </c>
      <c r="T273" s="26" t="s">
        <v>645</v>
      </c>
      <c r="U273" s="26" t="s">
        <v>645</v>
      </c>
      <c r="V273" s="26" t="s">
        <v>645</v>
      </c>
      <c r="W273" s="26" t="s">
        <v>645</v>
      </c>
      <c r="X273" s="26" t="s">
        <v>645</v>
      </c>
      <c r="Y273" s="26" t="s">
        <v>645</v>
      </c>
      <c r="Z273" s="26" t="s">
        <v>645</v>
      </c>
      <c r="AA273" s="26" t="s">
        <v>645</v>
      </c>
      <c r="AB273" s="26" t="s">
        <v>645</v>
      </c>
      <c r="AC273" s="26" t="s">
        <v>645</v>
      </c>
      <c r="AD273" s="35"/>
      <c r="AE273" s="36"/>
      <c r="AF273" s="11">
        <f t="shared" si="18"/>
        <v>2022</v>
      </c>
      <c r="AG273" s="11" t="str">
        <f t="shared" si="19"/>
        <v>540423202216080</v>
      </c>
    </row>
    <row r="274" ht="19.9" hidden="1" customHeight="1" spans="1:33">
      <c r="A274" s="25" t="str">
        <f>540423&amp;D274&amp;VLOOKUP(P274,{"青稞","01";"小麦","02";"饲料","03";"牦牛","04";"乳","05";"羊","06";"猪","07";"鸡","08";"蜂","09";"鱼虾","10";"藏药","11";"茶","12";"葡萄","13";"苹果","14";"猕猴桃","15";"设施农业","16";"乡村旅游","17";"商贸流通","18";"其他","19"},2,FALSE)&amp;TEXT(COUNTIF($P$5:P274,P274),"000")</f>
        <v>540423202216081</v>
      </c>
      <c r="B274" s="60" t="s">
        <v>48</v>
      </c>
      <c r="C274" s="27" t="s">
        <v>49</v>
      </c>
      <c r="D274" s="27">
        <v>2022</v>
      </c>
      <c r="E274" s="86" t="s">
        <v>469</v>
      </c>
      <c r="F274" s="85"/>
      <c r="G274" s="85" t="s">
        <v>662</v>
      </c>
      <c r="H274" s="65" t="s">
        <v>1080</v>
      </c>
      <c r="I274" s="31">
        <f t="shared" si="16"/>
        <v>380</v>
      </c>
      <c r="J274" s="31">
        <f>VLOOKUP(E274,附件2!E:I,5,0)/10000</f>
        <v>380</v>
      </c>
      <c r="K274" s="32">
        <f>VLOOKUP(E274,附件2!E:AF,28,0)/10000</f>
        <v>0</v>
      </c>
      <c r="L274" s="31">
        <f t="shared" si="17"/>
        <v>380</v>
      </c>
      <c r="M274" s="33">
        <f>VLOOKUP(E274,附件2!$E:$BE,30,0)/10000</f>
        <v>380</v>
      </c>
      <c r="N274" s="34">
        <f>VLOOKUP(E274,附件2!$E:$BE,53,0)/10000</f>
        <v>0</v>
      </c>
      <c r="O274" s="26" t="s">
        <v>774</v>
      </c>
      <c r="P274" s="26" t="s">
        <v>672</v>
      </c>
      <c r="Q274" s="26" t="s">
        <v>644</v>
      </c>
      <c r="R274" s="26" t="s">
        <v>645</v>
      </c>
      <c r="S274" s="26" t="s">
        <v>645</v>
      </c>
      <c r="T274" s="26" t="s">
        <v>645</v>
      </c>
      <c r="U274" s="26" t="s">
        <v>645</v>
      </c>
      <c r="V274" s="26" t="s">
        <v>645</v>
      </c>
      <c r="W274" s="26" t="s">
        <v>645</v>
      </c>
      <c r="X274" s="26" t="s">
        <v>645</v>
      </c>
      <c r="Y274" s="26" t="s">
        <v>645</v>
      </c>
      <c r="Z274" s="26" t="s">
        <v>645</v>
      </c>
      <c r="AA274" s="26" t="s">
        <v>645</v>
      </c>
      <c r="AB274" s="26" t="s">
        <v>645</v>
      </c>
      <c r="AC274" s="26" t="s">
        <v>645</v>
      </c>
      <c r="AD274" s="35"/>
      <c r="AE274" s="36"/>
      <c r="AF274" s="11">
        <f t="shared" si="18"/>
        <v>2022</v>
      </c>
      <c r="AG274" s="11" t="str">
        <f t="shared" si="19"/>
        <v>540423202216081</v>
      </c>
    </row>
    <row r="275" ht="19.9" hidden="1" customHeight="1" spans="1:33">
      <c r="A275" s="25" t="str">
        <f>540423&amp;D275&amp;VLOOKUP(P275,{"青稞","01";"小麦","02";"饲料","03";"牦牛","04";"乳","05";"羊","06";"猪","07";"鸡","08";"蜂","09";"鱼虾","10";"藏药","11";"茶","12";"葡萄","13";"苹果","14";"猕猴桃","15";"设施农业","16";"乡村旅游","17";"商贸流通","18";"其他","19"},2,FALSE)&amp;TEXT(COUNTIF($P$5:P275,P275),"000")</f>
        <v>540423201807026</v>
      </c>
      <c r="B275" s="60" t="s">
        <v>48</v>
      </c>
      <c r="C275" s="27" t="s">
        <v>49</v>
      </c>
      <c r="D275" s="27">
        <v>2018</v>
      </c>
      <c r="E275" s="86" t="s">
        <v>585</v>
      </c>
      <c r="F275" s="85"/>
      <c r="G275" s="85" t="s">
        <v>1501</v>
      </c>
      <c r="H275" s="65" t="s">
        <v>1379</v>
      </c>
      <c r="I275" s="31">
        <f t="shared" si="16"/>
        <v>210.08</v>
      </c>
      <c r="J275" s="31">
        <f>VLOOKUP(E275,附件2!E:I,5,0)/10000</f>
        <v>26.545358</v>
      </c>
      <c r="K275" s="32">
        <f>VLOOKUP(E275,附件2!E:AF,28,0)/10000</f>
        <v>183.534642</v>
      </c>
      <c r="L275" s="31">
        <f t="shared" si="17"/>
        <v>210.08</v>
      </c>
      <c r="M275" s="33">
        <f>VLOOKUP(E275,附件2!$E:$BE,30,0)/10000</f>
        <v>26.545358</v>
      </c>
      <c r="N275" s="34">
        <f>VLOOKUP(E275,附件2!$E:$BE,53,0)/10000</f>
        <v>183.534642</v>
      </c>
      <c r="O275" s="26" t="s">
        <v>1320</v>
      </c>
      <c r="P275" s="26" t="s">
        <v>726</v>
      </c>
      <c r="Q275" s="26" t="s">
        <v>644</v>
      </c>
      <c r="R275" s="26" t="s">
        <v>645</v>
      </c>
      <c r="S275" s="26" t="s">
        <v>645</v>
      </c>
      <c r="T275" s="26" t="s">
        <v>645</v>
      </c>
      <c r="U275" s="26" t="s">
        <v>645</v>
      </c>
      <c r="V275" s="26" t="s">
        <v>645</v>
      </c>
      <c r="W275" s="26" t="s">
        <v>645</v>
      </c>
      <c r="X275" s="26" t="s">
        <v>645</v>
      </c>
      <c r="Y275" s="26" t="s">
        <v>645</v>
      </c>
      <c r="Z275" s="26" t="s">
        <v>645</v>
      </c>
      <c r="AA275" s="26" t="s">
        <v>645</v>
      </c>
      <c r="AB275" s="26" t="s">
        <v>645</v>
      </c>
      <c r="AC275" s="26" t="s">
        <v>645</v>
      </c>
      <c r="AD275" s="35"/>
      <c r="AE275" s="36"/>
      <c r="AF275" s="11">
        <f t="shared" si="18"/>
        <v>2018</v>
      </c>
      <c r="AG275" s="11" t="str">
        <f t="shared" si="19"/>
        <v>540423201807026</v>
      </c>
    </row>
    <row r="276" ht="19.9" hidden="1" customHeight="1" spans="1:33">
      <c r="A276" s="25" t="str">
        <f>540423&amp;D276&amp;VLOOKUP(P276,{"青稞","01";"小麦","02";"饲料","03";"牦牛","04";"乳","05";"羊","06";"猪","07";"鸡","08";"蜂","09";"鱼虾","10";"藏药","11";"茶","12";"葡萄","13";"苹果","14";"猕猴桃","15";"设施农业","16";"乡村旅游","17";"商贸流通","18";"其他","19"},2,FALSE)&amp;TEXT(COUNTIF($P$5:P276,P276),"000")</f>
        <v>540423202019046</v>
      </c>
      <c r="B276" s="60" t="s">
        <v>48</v>
      </c>
      <c r="C276" s="27" t="s">
        <v>49</v>
      </c>
      <c r="D276" s="27">
        <v>2020</v>
      </c>
      <c r="E276" s="86" t="s">
        <v>588</v>
      </c>
      <c r="F276" s="85"/>
      <c r="G276" s="85"/>
      <c r="H276" s="65"/>
      <c r="I276" s="31">
        <f t="shared" si="16"/>
        <v>0</v>
      </c>
      <c r="J276" s="31">
        <f>VLOOKUP(E276,附件2!E:I,5,0)/10000</f>
        <v>0</v>
      </c>
      <c r="K276" s="32">
        <f>VLOOKUP(E276,附件2!E:AF,28,0)/10000</f>
        <v>0</v>
      </c>
      <c r="L276" s="31">
        <f t="shared" si="17"/>
        <v>0</v>
      </c>
      <c r="M276" s="33">
        <f>VLOOKUP(E276,附件2!$E:$BE,30,0)/10000</f>
        <v>0</v>
      </c>
      <c r="N276" s="34">
        <f>VLOOKUP(E276,附件2!$E:$BE,53,0)/10000</f>
        <v>0</v>
      </c>
      <c r="O276" s="26" t="s">
        <v>1320</v>
      </c>
      <c r="P276" s="26" t="s">
        <v>643</v>
      </c>
      <c r="Q276" s="26" t="s">
        <v>644</v>
      </c>
      <c r="R276" s="26" t="s">
        <v>645</v>
      </c>
      <c r="S276" s="26" t="s">
        <v>645</v>
      </c>
      <c r="T276" s="26" t="s">
        <v>645</v>
      </c>
      <c r="U276" s="26" t="s">
        <v>645</v>
      </c>
      <c r="V276" s="26" t="s">
        <v>645</v>
      </c>
      <c r="W276" s="26" t="s">
        <v>645</v>
      </c>
      <c r="X276" s="26" t="s">
        <v>645</v>
      </c>
      <c r="Y276" s="26" t="s">
        <v>645</v>
      </c>
      <c r="Z276" s="26" t="s">
        <v>645</v>
      </c>
      <c r="AA276" s="26" t="s">
        <v>645</v>
      </c>
      <c r="AB276" s="26" t="s">
        <v>645</v>
      </c>
      <c r="AC276" s="26" t="s">
        <v>645</v>
      </c>
      <c r="AD276" s="35"/>
      <c r="AE276" s="36"/>
      <c r="AF276" s="11">
        <f t="shared" si="18"/>
        <v>2020</v>
      </c>
      <c r="AG276" s="11" t="str">
        <f t="shared" si="19"/>
        <v>540423202019046</v>
      </c>
    </row>
    <row r="277" ht="19.9" customHeight="1" spans="1:33">
      <c r="A277" s="25"/>
      <c r="B277" s="26"/>
      <c r="C277" s="27"/>
      <c r="D277" s="27"/>
      <c r="E277" s="86"/>
      <c r="F277" s="85"/>
      <c r="G277" s="85"/>
      <c r="H277" s="65"/>
      <c r="I277" s="96"/>
      <c r="J277" s="96"/>
      <c r="K277" s="97"/>
      <c r="L277" s="96"/>
      <c r="M277" s="96"/>
      <c r="N277" s="97"/>
      <c r="O277" s="26"/>
      <c r="P277" s="26"/>
      <c r="Q277" s="98"/>
      <c r="R277" s="98"/>
      <c r="S277" s="26"/>
      <c r="T277" s="26"/>
      <c r="U277" s="35"/>
      <c r="V277" s="88"/>
      <c r="W277" s="85"/>
      <c r="X277" s="85"/>
      <c r="Y277" s="85"/>
      <c r="Z277" s="85"/>
      <c r="AA277" s="85"/>
      <c r="AB277" s="85"/>
      <c r="AC277" s="85"/>
      <c r="AD277" s="88"/>
      <c r="AE277" s="36"/>
    </row>
    <row r="278" ht="19.9" customHeight="1" spans="1:33">
      <c r="A278" s="25"/>
      <c r="B278" s="60"/>
      <c r="C278" s="27"/>
      <c r="D278" s="27"/>
      <c r="E278" s="29"/>
      <c r="F278" s="50"/>
      <c r="G278" s="50"/>
      <c r="H278" s="65"/>
      <c r="I278" s="96"/>
      <c r="J278" s="97"/>
      <c r="K278" s="97"/>
      <c r="L278" s="96"/>
      <c r="M278" s="97"/>
      <c r="N278" s="97"/>
      <c r="O278" s="26"/>
      <c r="P278" s="26"/>
      <c r="Q278" s="98"/>
      <c r="R278" s="99"/>
      <c r="S278" s="26"/>
      <c r="T278" s="26"/>
      <c r="U278" s="26"/>
      <c r="V278" s="85"/>
      <c r="W278" s="85"/>
      <c r="X278" s="85"/>
      <c r="Y278" s="85"/>
      <c r="Z278" s="85"/>
      <c r="AA278" s="85"/>
      <c r="AB278" s="85"/>
      <c r="AC278" s="85"/>
      <c r="AD278" s="85"/>
    </row>
    <row r="279" ht="19.9" customHeight="1" spans="1:33">
      <c r="A279" s="25"/>
      <c r="B279" s="60"/>
      <c r="C279" s="27"/>
      <c r="D279" s="27"/>
      <c r="E279" s="29"/>
      <c r="F279" s="50"/>
      <c r="G279" s="50"/>
      <c r="H279" s="65"/>
      <c r="I279" s="96"/>
      <c r="J279" s="97"/>
      <c r="K279" s="97"/>
      <c r="L279" s="96"/>
      <c r="M279" s="97"/>
      <c r="N279" s="97"/>
      <c r="O279" s="26"/>
      <c r="P279" s="26"/>
      <c r="Q279" s="98"/>
      <c r="R279" s="98"/>
      <c r="S279" s="26"/>
      <c r="T279" s="26"/>
      <c r="U279" s="26"/>
      <c r="V279" s="85"/>
      <c r="W279" s="85"/>
      <c r="X279" s="85"/>
      <c r="Y279" s="85"/>
      <c r="Z279" s="85"/>
      <c r="AA279" s="85"/>
      <c r="AB279" s="85"/>
      <c r="AC279" s="85"/>
      <c r="AD279" s="85"/>
    </row>
    <row r="280" ht="19.9" customHeight="1" spans="1:33">
      <c r="A280" s="25"/>
      <c r="B280" s="60"/>
      <c r="C280" s="27"/>
      <c r="D280" s="27"/>
      <c r="E280" s="29"/>
      <c r="F280" s="50"/>
      <c r="G280" s="50"/>
      <c r="H280" s="65"/>
      <c r="I280" s="96">
        <f t="shared" ref="I280:N280" si="20">SUM(I5:I279)</f>
        <v>113680.744354</v>
      </c>
      <c r="J280" s="96">
        <f t="shared" si="20"/>
        <v>96931.202713</v>
      </c>
      <c r="K280" s="96">
        <f t="shared" si="20"/>
        <v>16749.541641</v>
      </c>
      <c r="L280" s="96">
        <f t="shared" si="20"/>
        <v>109310.250037</v>
      </c>
      <c r="M280" s="96">
        <f t="shared" si="20"/>
        <v>93458.772846</v>
      </c>
      <c r="N280" s="96">
        <f t="shared" si="20"/>
        <v>15851.477191</v>
      </c>
      <c r="O280" s="96">
        <f t="shared" ref="O280:AD280" si="21">SUBTOTAL(9,O5:O279)</f>
        <v>0</v>
      </c>
      <c r="P280" s="96">
        <f t="shared" si="21"/>
        <v>0</v>
      </c>
      <c r="Q280" s="96">
        <f t="shared" si="21"/>
        <v>0</v>
      </c>
      <c r="R280" s="96">
        <f t="shared" si="21"/>
        <v>0</v>
      </c>
      <c r="S280" s="96">
        <f t="shared" si="21"/>
        <v>0</v>
      </c>
      <c r="T280" s="96">
        <f t="shared" si="21"/>
        <v>0</v>
      </c>
      <c r="U280" s="96">
        <f t="shared" si="21"/>
        <v>0</v>
      </c>
      <c r="V280" s="96">
        <f t="shared" si="21"/>
        <v>0</v>
      </c>
      <c r="W280" s="96">
        <f t="shared" si="21"/>
        <v>0</v>
      </c>
      <c r="X280" s="96">
        <f t="shared" si="21"/>
        <v>2024.03</v>
      </c>
      <c r="Y280" s="96">
        <f t="shared" si="21"/>
        <v>0</v>
      </c>
      <c r="Z280" s="96">
        <f t="shared" si="21"/>
        <v>0</v>
      </c>
      <c r="AA280" s="96">
        <f t="shared" si="21"/>
        <v>0</v>
      </c>
      <c r="AB280" s="96">
        <f t="shared" si="21"/>
        <v>0</v>
      </c>
      <c r="AC280" s="96">
        <f t="shared" si="21"/>
        <v>0</v>
      </c>
      <c r="AD280" s="96">
        <f t="shared" si="21"/>
        <v>0</v>
      </c>
    </row>
    <row r="281" ht="19.9" customHeight="1"/>
    <row r="282" ht="19.9" customHeight="1" spans="1:33">
      <c r="I282" s="100">
        <v>1136807443.54</v>
      </c>
      <c r="J282" s="100">
        <v>969312027.13</v>
      </c>
      <c r="K282" s="100">
        <v>167495416.41</v>
      </c>
      <c r="L282" s="100">
        <v>1094010453.17</v>
      </c>
      <c r="M282" s="100">
        <v>942393948.26</v>
      </c>
      <c r="N282" s="100">
        <v>151616504.91</v>
      </c>
      <c r="O282" s="100"/>
    </row>
    <row r="283" ht="19.9" customHeight="1" spans="1:33">
      <c r="I283" s="100">
        <f t="shared" ref="I283:N283" si="22">I282/10000</f>
        <v>113680.744354</v>
      </c>
      <c r="J283" s="100">
        <f t="shared" si="22"/>
        <v>96931.202713</v>
      </c>
      <c r="K283" s="100">
        <f t="shared" si="22"/>
        <v>16749.541641</v>
      </c>
      <c r="L283" s="100">
        <f t="shared" si="22"/>
        <v>109401.045317</v>
      </c>
      <c r="M283" s="100">
        <f t="shared" si="22"/>
        <v>94239.394826</v>
      </c>
      <c r="N283" s="100">
        <f t="shared" si="22"/>
        <v>15161.650491</v>
      </c>
      <c r="O283" s="100"/>
    </row>
    <row r="284" spans="1:33">
      <c r="I284" s="100">
        <f t="shared" ref="I284:N284" si="23">I280-I283</f>
        <v>0</v>
      </c>
      <c r="J284" s="100">
        <f t="shared" si="23"/>
        <v>0</v>
      </c>
      <c r="K284" s="100">
        <f t="shared" si="23"/>
        <v>0</v>
      </c>
      <c r="L284" s="100">
        <f t="shared" si="23"/>
        <v>-90.7952800000494</v>
      </c>
      <c r="M284" s="100">
        <f t="shared" si="23"/>
        <v>-780.621980000011</v>
      </c>
      <c r="N284" s="100">
        <f t="shared" si="23"/>
        <v>689.826700000001</v>
      </c>
    </row>
    <row r="285" spans="1:33">
      <c r="I285" s="100"/>
      <c r="J285" s="100"/>
      <c r="K285" s="100"/>
      <c r="L285" s="100"/>
      <c r="M285" s="100"/>
    </row>
    <row r="286" spans="1:33">
      <c r="I286" s="100"/>
      <c r="J286" s="100"/>
      <c r="K286" s="100"/>
      <c r="L286" s="100"/>
      <c r="M286" s="100"/>
    </row>
  </sheetData>
  <autoFilter xmlns:etc="http://www.wps.cn/officeDocument/2017/etCustomData" ref="A4:AG276" etc:filterBottomFollowUsedRange="0">
    <filterColumn colId="17">
      <customFilters>
        <customFilter operator="equal" val="盘活"/>
      </customFilters>
    </filterColumn>
    <extLst/>
  </autoFilter>
  <mergeCells count="28">
    <mergeCell ref="A1:AD1"/>
    <mergeCell ref="I2:K2"/>
    <mergeCell ref="L2:N2"/>
    <mergeCell ref="U2:V2"/>
    <mergeCell ref="I4:K4"/>
    <mergeCell ref="L4:N4"/>
    <mergeCell ref="A2:A3"/>
    <mergeCell ref="B2:B3"/>
    <mergeCell ref="C2:C3"/>
    <mergeCell ref="D2:D3"/>
    <mergeCell ref="E2:E3"/>
    <mergeCell ref="F2:F3"/>
    <mergeCell ref="G2:G3"/>
    <mergeCell ref="H2:H3"/>
    <mergeCell ref="O2:O3"/>
    <mergeCell ref="P2:P3"/>
    <mergeCell ref="Q2:Q3"/>
    <mergeCell ref="R2:R3"/>
    <mergeCell ref="S2:S3"/>
    <mergeCell ref="T2:T3"/>
    <mergeCell ref="W2:W3"/>
    <mergeCell ref="X2:X3"/>
    <mergeCell ref="Y2:Y3"/>
    <mergeCell ref="Z2:Z3"/>
    <mergeCell ref="AA2:AA3"/>
    <mergeCell ref="AB2:AB3"/>
    <mergeCell ref="AC2:AC3"/>
    <mergeCell ref="AD2:AD3"/>
  </mergeCells>
  <conditionalFormatting sqref="A$1:A$1048576">
    <cfRule type="duplicateValues" dxfId="0" priority="5"/>
  </conditionalFormatting>
  <conditionalFormatting sqref="E$1:E$1048576">
    <cfRule type="duplicateValues" dxfId="0" priority="1"/>
    <cfRule type="duplicateValues" dxfId="0" priority="2"/>
    <cfRule type="duplicateValues" dxfId="0" priority="3"/>
    <cfRule type="duplicateValues" dxfId="0" priority="6"/>
  </conditionalFormatting>
  <conditionalFormatting sqref="E5:E276">
    <cfRule type="duplicateValues" dxfId="0" priority="4"/>
  </conditionalFormatting>
  <dataValidations count="8">
    <dataValidation type="list" allowBlank="1" showInputMessage="1" showErrorMessage="1" sqref="R3 AC3">
      <formula1>"巩固类,升级类,盘活类,调整类"</formula1>
    </dataValidation>
    <dataValidation type="list" allowBlank="1" showInputMessage="1" showErrorMessage="1" sqref="Q5 Q11 R13 Q14:R14 Q18 Q21 Q25:R25 Q35:R35 R40 Q47 Q49 Q50:R50 R51 R53 Q54:R54 Q55 R56 Q57:R57 R74 Q77 Q80 Q81:R81 Q82 R85 Q86:R86 R95 Q98 Q104 Q107:R107 Q124 R125 Q127 Q144 Q152 R158 Q160:R160 Q175:R175 Q177 Q183 Q196:R196 R197 Q198:R198 R199 Q200:R200 Q209 Q211 Q216 Q218 Q250:R250 R251 Q252:R252 Q253 Q254:R254 Q261 R279 Q27:Q29 Q32:Q33 Q36:Q39 Q51:Q52 Q61:Q67 Q92:Q96 Q129:Q130 Q134:Q135 Q148:Q150 Q179:Q181 Q244:Q245 Q275:Q278 R5:R7 R15:R23 R26:R34 R36:R38 R42:R43 R45:R48 R59:R64 R66:R72 R76:R80 R89:R93 R97:R106 R108:R114 R118:R123 R128:R129 R133:R136 R138:R143 R147:R148 R151:R156 R161:R174 R176:R195 R201:R203 R209:R213 R215:R228 R233:R239 R242:R249 R255:R277 Q8:R9 Q240:R241 Q83:R84 Q204:R208 Q229:R232">
      <formula1>"巩固,升级,盘活,调整"</formula1>
    </dataValidation>
    <dataValidation type="list" allowBlank="1" showInputMessage="1" showErrorMessage="1" sqref="S20 S31 S35 S58 S60 S64 S66 S73 S78 S81 S101 S106 S108 S120 S135 S137 S150 S153 S155 S161 S167 S175 S196 S237 S250 S252 S254 S8:S9 S12:S17 S23:S24 S26:S28 S37:S39 S42:S43 S50:S51 S53:S56 S84:S87 S90:S96 S115:S118 S144:S145 S157:S159 S177:S178 S198:S200 S204:S208 S229:S232 S240:S241 S277:S278">
      <formula1>"是,否"</formula1>
    </dataValidation>
    <dataValidation type="list" allowBlank="1" showInputMessage="1" showErrorMessage="1" sqref="U20 U26 U28 U31 U49 U52 U54 U56 U75 U78 U95 U101 U106 U108 U115 U118 U120 U126 U137 U153 U155 U161 U167 U175 U177 U231 U250 U10:U11 U16:U17 U42:U44 U81:U82 U84:U86 U90:U93 U130:U132 U144:U146 U149:U150 U157:U158 U277:U278">
      <formula1>"农村集体经济组织,农牧民专业合作社,农户,国企,私企,个体工商户,其他"</formula1>
    </dataValidation>
    <dataValidation allowBlank="1" showInputMessage="1" showErrorMessage="1" sqref="T23:AA23 T27:AA27 T35:AA35 T53:AA53 T55:AA55 T58:AA58 T60:AA60 T64:AA64 T66:AA66 T73:AA73 T87:AA87 T94:AA94 T96:AA96 T135:AA135 T159:AA159 T178:AA178 T196:AA196 T232:AA232 T237:AA237 T252:AA252 T254:AA254 T8:AA9 T50:AA51 T116:AA117 T240:AA241 T12:AA15 T37:AA39 T198:AA200 T204:AA208 T229:AA230"/>
    <dataValidation type="list" allowBlank="1" showInputMessage="1" showErrorMessage="1" sqref="T28 T42 T84 T92 T101 T108 T115 T118 T145 T153 T155 T167 T177 T231 T250 T16:T17 T277:T278">
      <formula1>"自主运营,合作运营,委托运营"</formula1>
    </dataValidation>
    <dataValidation type="list" allowBlank="1" showInputMessage="1" showErrorMessage="1" sqref="O5:O279">
      <formula1>"经营类,公益类,到户类"</formula1>
    </dataValidation>
    <dataValidation type="list" allowBlank="1" showInputMessage="1" showErrorMessage="1" sqref="P5:P278">
      <formula1>"青稞,小麦,饲料,牦牛,乳,羊,猪,鸡,蜂,鱼虾,藏药,茶,葡萄,苹果,猕猴桃,设施农业,乡村旅游,商贸流通,其他"</formula1>
    </dataValidation>
  </dataValidations>
  <pageMargins left="0.700694444444445" right="0.700694444444445" top="0.751388888888889" bottom="0.751388888888889" header="0.298611111111111" footer="0.298611111111111"/>
  <pageSetup paperSize="9" scale="26" fitToHeight="0" orientation="landscape"/>
  <headerFooter/>
  <drawing r:id="rId2"/>
  <legacyDrawing r:id="rId3"/>
  <oleObjects>
    <mc:AlternateContent xmlns:mc="http://schemas.openxmlformats.org/markup-compatibility/2006">
      <mc:Choice Requires="x14">
        <oleObject shapeId="9217" progId="Equation.KSEE3" r:id="rId4">
          <objectPr defaultSize="0" r:id="rId5">
            <anchor moveWithCells="1">
              <from>
                <xdr:col>3</xdr:col>
                <xdr:colOff>9525</xdr:colOff>
                <xdr:row>4</xdr:row>
                <xdr:rowOff>0</xdr:rowOff>
              </from>
              <to>
                <xdr:col>3</xdr:col>
                <xdr:colOff>9525</xdr:colOff>
                <xdr:row>4</xdr:row>
                <xdr:rowOff>0</xdr:rowOff>
              </to>
            </anchor>
          </objectPr>
        </oleObject>
      </mc:Choice>
      <mc:Fallback>
        <oleObject shapeId="9217" progId="Equation.KSEE3" r:id="rId4"/>
      </mc:Fallback>
    </mc:AlternateContent>
  </oleObjec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C2:G57"/>
  <sheetViews>
    <sheetView topLeftCell="A20" workbookViewId="0">
      <selection activeCell="I28" sqref="I28"/>
    </sheetView>
  </sheetViews>
  <sheetFormatPr defaultColWidth="9" defaultRowHeight="13.5" outlineLevelCol="6"/>
  <cols>
    <col min="1" max="2" width="9" style="7"/>
    <col min="3" max="3" width="52.375" style="7" customWidth="1"/>
    <col min="4" max="4" width="51.25" style="7" customWidth="1"/>
    <col min="5" max="16384" width="9" style="7"/>
  </cols>
  <sheetData>
    <row r="2" spans="3:6">
      <c r="F2" s="8" t="s">
        <v>726</v>
      </c>
    </row>
    <row r="3" spans="3:6">
      <c r="C3" s="9" t="s">
        <v>64</v>
      </c>
      <c r="D3" s="9" t="s">
        <v>191</v>
      </c>
      <c r="F3" s="7" t="s">
        <v>672</v>
      </c>
    </row>
    <row r="4" spans="3:6">
      <c r="C4" s="9" t="s">
        <v>334</v>
      </c>
      <c r="D4" s="9" t="s">
        <v>192</v>
      </c>
      <c r="F4" s="7" t="s">
        <v>643</v>
      </c>
    </row>
    <row r="5" spans="3:6">
      <c r="C5" s="9" t="s">
        <v>75</v>
      </c>
      <c r="D5" s="9" t="s">
        <v>221</v>
      </c>
      <c r="F5" s="7" t="s">
        <v>655</v>
      </c>
    </row>
    <row r="6" spans="3:6">
      <c r="C6" s="9" t="s">
        <v>106</v>
      </c>
      <c r="D6" s="9" t="s">
        <v>1502</v>
      </c>
      <c r="F6" s="7" t="s">
        <v>1503</v>
      </c>
    </row>
    <row r="7" spans="3:6">
      <c r="C7" s="9" t="s">
        <v>1504</v>
      </c>
      <c r="D7" s="9" t="s">
        <v>229</v>
      </c>
      <c r="F7" s="7" t="s">
        <v>714</v>
      </c>
    </row>
    <row r="8" spans="3:6">
      <c r="C8" s="9" t="s">
        <v>157</v>
      </c>
      <c r="D8" s="9" t="s">
        <v>1502</v>
      </c>
      <c r="F8" s="8" t="s">
        <v>717</v>
      </c>
    </row>
    <row r="9" spans="3:6">
      <c r="C9" s="9" t="s">
        <v>1504</v>
      </c>
      <c r="D9" s="9" t="s">
        <v>273</v>
      </c>
      <c r="F9" s="7" t="s">
        <v>1350</v>
      </c>
    </row>
    <row r="10" spans="3:6">
      <c r="F10" s="7" t="s">
        <v>772</v>
      </c>
    </row>
    <row r="11" spans="3:6">
      <c r="C11" s="9" t="s">
        <v>1505</v>
      </c>
      <c r="D11" s="9" t="s">
        <v>1506</v>
      </c>
      <c r="F11" s="7" t="s">
        <v>740</v>
      </c>
    </row>
    <row r="12" spans="3:6">
      <c r="C12" s="9" t="s">
        <v>1507</v>
      </c>
      <c r="D12" s="9" t="s">
        <v>1508</v>
      </c>
      <c r="F12" s="8" t="s">
        <v>1509</v>
      </c>
    </row>
    <row r="13" spans="3:6">
      <c r="C13" s="9" t="s">
        <v>238</v>
      </c>
      <c r="D13" s="9" t="s">
        <v>1510</v>
      </c>
      <c r="F13" s="7" t="s">
        <v>781</v>
      </c>
    </row>
    <row r="14" spans="3:6">
      <c r="C14" s="9" t="s">
        <v>201</v>
      </c>
      <c r="D14" s="9" t="s">
        <v>1511</v>
      </c>
      <c r="F14" s="7" t="s">
        <v>820</v>
      </c>
    </row>
    <row r="15" spans="3:6">
      <c r="C15" s="9" t="s">
        <v>244</v>
      </c>
      <c r="D15" s="9" t="s">
        <v>1512</v>
      </c>
      <c r="F15" s="8" t="s">
        <v>910</v>
      </c>
    </row>
    <row r="16" spans="3:6">
      <c r="C16" s="9" t="s">
        <v>1513</v>
      </c>
      <c r="D16" s="9" t="s">
        <v>1514</v>
      </c>
    </row>
    <row r="17" spans="3:7">
      <c r="C17" s="9" t="s">
        <v>199</v>
      </c>
      <c r="D17" s="9" t="s">
        <v>1515</v>
      </c>
    </row>
    <row r="18" spans="3:7">
      <c r="C18" s="9" t="s">
        <v>242</v>
      </c>
      <c r="D18" s="9" t="s">
        <v>1516</v>
      </c>
    </row>
    <row r="19" spans="3:7">
      <c r="C19" s="9" t="s">
        <v>1517</v>
      </c>
      <c r="D19" s="9" t="s">
        <v>1518</v>
      </c>
    </row>
    <row r="20" spans="3:7">
      <c r="C20" s="9" t="s">
        <v>1519</v>
      </c>
      <c r="D20" s="9" t="s">
        <v>1520</v>
      </c>
    </row>
    <row r="21" spans="3:7">
      <c r="C21" s="9" t="s">
        <v>130</v>
      </c>
      <c r="D21" s="9" t="s">
        <v>1521</v>
      </c>
    </row>
    <row r="22" spans="3:7">
      <c r="C22" s="9" t="s">
        <v>1522</v>
      </c>
      <c r="D22" s="9" t="s">
        <v>1523</v>
      </c>
    </row>
    <row r="26" spans="3:7">
      <c r="D26" s="7" t="s">
        <v>1524</v>
      </c>
    </row>
    <row r="27" spans="3:7">
      <c r="C27" s="7" t="s">
        <v>64</v>
      </c>
      <c r="D27" s="7" t="str">
        <f>C27&amp;D26&amp;C28&amp;D26&amp;C29&amp;D26&amp;C30&amp;D26&amp;C31&amp;D26&amp;C32&amp;D26&amp;C33&amp;D26&amp;C34&amp;D26&amp;C35&amp;D26&amp;C36&amp;D26&amp;C37&amp;D26&amp;C38&amp;D26&amp;C39&amp;D26&amp;C40&amp;D26&amp;C41&amp;D26</f>
        <v>格当乡低收入户油菜种植（第一批）、达木乡珠村蔬菜大棚项目（第一批）、墨脱镇亚让村香椿种植项目（财政专项扶持）、墨脱镇墨脱村、亚东村茭白基地、墨脱镇巴日村、德兴乡荷扎村、那东村，易贡白村，背崩乡背崩村低收入户蔬菜大棚建设、墨脱镇亚东村蔬菜温室大棚、墨脱镇玛迪村17座蔬菜大棚建设项目、德兴乡德兴村热带水果采摘体验区建设项目、加热萨乡蔬菜大棚建设项目、墨脱县加热萨乡久当卡搬安置点蔬菜大棚、猪舍3及牛舍建设项目、墨脱县德兴乡易贡白辣椒种植项目、墨脱县格当乡（占根卡村、布龙村）辣椒种植项目、墨脱县背崩乡江新村崩嘎辣椒种植项目、墨脱县达木乡卡布村辣椒种植项目、墨脱县格当乡桑珍卡村温室大棚建设项目、</v>
      </c>
    </row>
    <row r="28" spans="3:7">
      <c r="C28" s="7" t="s">
        <v>57</v>
      </c>
    </row>
    <row r="29" spans="3:7">
      <c r="C29" s="7" t="s">
        <v>67</v>
      </c>
    </row>
    <row r="30" spans="3:7">
      <c r="C30" s="7" t="s">
        <v>1525</v>
      </c>
      <c r="E30" s="7" t="s">
        <v>645</v>
      </c>
      <c r="F30" s="7" t="s">
        <v>645</v>
      </c>
      <c r="G30" s="7">
        <f>COUNTIF($E$30:$E$57,F30)</f>
        <v>6</v>
      </c>
    </row>
    <row r="31" spans="3:7">
      <c r="C31" s="7" t="s">
        <v>78</v>
      </c>
      <c r="E31" s="7" t="s">
        <v>687</v>
      </c>
      <c r="F31" s="7" t="s">
        <v>687</v>
      </c>
      <c r="G31" s="7">
        <f>COUNTIF($E$30:$E$57,F31)</f>
        <v>7</v>
      </c>
    </row>
    <row r="32" spans="3:7">
      <c r="C32" s="7" t="s">
        <v>98</v>
      </c>
      <c r="E32" s="7" t="s">
        <v>644</v>
      </c>
      <c r="F32" s="7" t="s">
        <v>644</v>
      </c>
      <c r="G32" s="7">
        <f>COUNTIF($E$30:$E$57,F32)</f>
        <v>6</v>
      </c>
    </row>
    <row r="33" spans="3:7">
      <c r="C33" s="7" t="s">
        <v>1526</v>
      </c>
      <c r="E33" s="7" t="s">
        <v>650</v>
      </c>
      <c r="F33" s="7" t="s">
        <v>650</v>
      </c>
      <c r="G33" s="7">
        <f>COUNTIF($E$30:$E$57,F33)</f>
        <v>2</v>
      </c>
    </row>
    <row r="34" spans="3:7">
      <c r="C34" s="7" t="s">
        <v>124</v>
      </c>
      <c r="E34" s="7" t="s">
        <v>645</v>
      </c>
      <c r="F34" s="7" t="s">
        <v>704</v>
      </c>
      <c r="G34" s="7">
        <f>COUNTIF($E$30:$E$57,F34)</f>
        <v>7</v>
      </c>
    </row>
    <row r="35" spans="3:7">
      <c r="C35" s="7" t="s">
        <v>1527</v>
      </c>
      <c r="E35" s="7" t="s">
        <v>644</v>
      </c>
    </row>
    <row r="36" spans="3:7">
      <c r="C36" s="7" t="s">
        <v>1528</v>
      </c>
      <c r="E36" s="7" t="s">
        <v>687</v>
      </c>
    </row>
    <row r="37" spans="3:7">
      <c r="C37" s="7" t="s">
        <v>177</v>
      </c>
      <c r="E37" s="7" t="s">
        <v>644</v>
      </c>
    </row>
    <row r="38" spans="3:7">
      <c r="C38" s="7" t="s">
        <v>175</v>
      </c>
      <c r="E38" s="7" t="s">
        <v>704</v>
      </c>
    </row>
    <row r="39" spans="3:7">
      <c r="C39" s="7" t="s">
        <v>1529</v>
      </c>
      <c r="E39" s="7" t="s">
        <v>644</v>
      </c>
    </row>
    <row r="40" spans="3:7">
      <c r="C40" s="7" t="s">
        <v>1530</v>
      </c>
      <c r="E40" s="7" t="s">
        <v>687</v>
      </c>
    </row>
    <row r="41" spans="3:7">
      <c r="C41" s="7" t="s">
        <v>261</v>
      </c>
      <c r="E41" s="7" t="s">
        <v>704</v>
      </c>
    </row>
    <row r="42" spans="3:7">
      <c r="C42" s="7" t="s">
        <v>1528</v>
      </c>
      <c r="E42" s="7" t="s">
        <v>650</v>
      </c>
    </row>
    <row r="43" spans="3:7">
      <c r="C43" s="7" t="s">
        <v>203</v>
      </c>
      <c r="E43" s="7" t="s">
        <v>704</v>
      </c>
    </row>
    <row r="44" spans="3:7">
      <c r="C44" s="7" t="s">
        <v>248</v>
      </c>
      <c r="E44" s="7" t="s">
        <v>704</v>
      </c>
    </row>
    <row r="45" spans="3:7">
      <c r="C45" s="7" t="s">
        <v>1531</v>
      </c>
      <c r="E45" s="7" t="s">
        <v>644</v>
      </c>
    </row>
    <row r="46" spans="3:7">
      <c r="C46" s="7" t="s">
        <v>330</v>
      </c>
      <c r="E46" s="7" t="s">
        <v>704</v>
      </c>
    </row>
    <row r="47" spans="3:7">
      <c r="C47" s="7" t="s">
        <v>333</v>
      </c>
      <c r="E47" s="7" t="s">
        <v>687</v>
      </c>
    </row>
    <row r="48" spans="3:7">
      <c r="C48" s="7" t="s">
        <v>346</v>
      </c>
      <c r="E48" s="7" t="s">
        <v>644</v>
      </c>
    </row>
    <row r="49" spans="3:5">
      <c r="C49" s="7" t="s">
        <v>1532</v>
      </c>
      <c r="E49" s="7" t="s">
        <v>645</v>
      </c>
    </row>
    <row r="50" spans="3:5">
      <c r="C50" s="7" t="s">
        <v>368</v>
      </c>
      <c r="E50" s="7" t="s">
        <v>687</v>
      </c>
    </row>
    <row r="51" spans="3:5">
      <c r="C51" s="7" t="s">
        <v>75</v>
      </c>
      <c r="E51" s="7" t="s">
        <v>645</v>
      </c>
    </row>
    <row r="52" spans="3:5">
      <c r="C52" s="7" t="s">
        <v>191</v>
      </c>
      <c r="E52" s="7" t="s">
        <v>704</v>
      </c>
    </row>
    <row r="53" spans="3:5">
      <c r="C53" s="7" t="s">
        <v>319</v>
      </c>
      <c r="E53" s="7" t="s">
        <v>687</v>
      </c>
    </row>
    <row r="54" spans="3:5">
      <c r="C54" s="7" t="s">
        <v>1533</v>
      </c>
      <c r="E54" s="7" t="s">
        <v>687</v>
      </c>
    </row>
    <row r="55" spans="3:5">
      <c r="E55" s="7" t="s">
        <v>704</v>
      </c>
    </row>
    <row r="56" spans="3:5">
      <c r="E56" s="7" t="s">
        <v>645</v>
      </c>
    </row>
    <row r="57" spans="3:5">
      <c r="E57" s="7" t="s">
        <v>645</v>
      </c>
    </row>
  </sheetData>
  <pageMargins left="0.7" right="0.7" top="0.75" bottom="0.75"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5:B8"/>
  <sheetViews>
    <sheetView topLeftCell="A19" workbookViewId="0">
      <selection activeCell="I28" sqref="I28"/>
    </sheetView>
  </sheetViews>
  <sheetFormatPr defaultColWidth="9" defaultRowHeight="13.5" outlineLevelRow="7" outlineLevelCol="1"/>
  <cols>
    <col min="1" max="1" width="9" style="7"/>
    <col min="2" max="2" width="14.25" style="7" customWidth="1"/>
    <col min="3" max="16384" width="9" style="7"/>
  </cols>
  <sheetData>
    <row r="5" spans="2:2">
      <c r="B5" s="7" t="s">
        <v>1503</v>
      </c>
    </row>
    <row r="6" spans="2:2">
      <c r="B6" s="7" t="s">
        <v>820</v>
      </c>
    </row>
    <row r="7" spans="2:2">
      <c r="B7" s="7" t="s">
        <v>1509</v>
      </c>
    </row>
    <row r="8" spans="2:2">
      <c r="B8" s="7" t="s">
        <v>717</v>
      </c>
    </row>
  </sheetData>
  <pageMargins left="0.7" right="0.7" top="0.75" bottom="0.75" header="0.3" footer="0.3"/>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0000"/>
  </sheetPr>
  <dimension ref="A1:I198"/>
  <sheetViews>
    <sheetView topLeftCell="A10" workbookViewId="0">
      <selection activeCell="C217" sqref="C217"/>
    </sheetView>
  </sheetViews>
  <sheetFormatPr defaultColWidth="9" defaultRowHeight="13.5"/>
  <cols>
    <col min="1" max="3" width="24.125" customWidth="1"/>
    <col min="4" max="4" width="30.5" customWidth="1"/>
    <col min="5" max="5" width="24.125" customWidth="1"/>
    <col min="6" max="6" width="7.875" customWidth="1"/>
    <col min="7" max="7" width="17.25" customWidth="1"/>
    <col min="8" max="8" width="40.125" customWidth="1"/>
    <col min="9" max="9" width="15" customWidth="1"/>
  </cols>
  <sheetData>
    <row r="1" s="3" customFormat="1" spans="1:9">
      <c r="A1" s="4" t="s">
        <v>1534</v>
      </c>
      <c r="B1" s="4" t="s">
        <v>1535</v>
      </c>
      <c r="C1" s="4" t="s">
        <v>1536</v>
      </c>
      <c r="D1" s="4"/>
      <c r="E1" s="4"/>
      <c r="F1" s="5"/>
      <c r="G1" s="4" t="s">
        <v>1537</v>
      </c>
      <c r="H1" s="4"/>
      <c r="I1" s="4"/>
    </row>
    <row r="2" spans="1:9">
      <c r="A2" t="s">
        <v>1538</v>
      </c>
      <c r="B2" t="s">
        <v>1539</v>
      </c>
      <c r="C2" t="s">
        <v>1540</v>
      </c>
      <c r="D2" t="s">
        <v>204</v>
      </c>
      <c r="E2" t="s">
        <v>1541</v>
      </c>
      <c r="G2" t="s">
        <v>1542</v>
      </c>
      <c r="H2" t="e">
        <f>VLOOKUP(G2,#REF!,4,0)</f>
        <v>#REF!</v>
      </c>
      <c r="I2" t="s">
        <v>1543</v>
      </c>
    </row>
    <row r="3" spans="1:9">
      <c r="A3" t="s">
        <v>1540</v>
      </c>
      <c r="B3" t="s">
        <v>1544</v>
      </c>
      <c r="C3" t="s">
        <v>1545</v>
      </c>
      <c r="D3" t="s">
        <v>585</v>
      </c>
      <c r="E3" t="s">
        <v>1541</v>
      </c>
      <c r="G3" t="s">
        <v>1546</v>
      </c>
      <c r="H3" t="e">
        <f>VLOOKUP(G3,#REF!,4,0)</f>
        <v>#REF!</v>
      </c>
      <c r="I3" t="s">
        <v>1543</v>
      </c>
    </row>
    <row r="4" spans="1:9">
      <c r="A4" t="s">
        <v>1547</v>
      </c>
      <c r="B4" t="s">
        <v>1548</v>
      </c>
      <c r="C4" t="s">
        <v>1549</v>
      </c>
      <c r="D4" t="s">
        <v>1550</v>
      </c>
      <c r="E4" t="s">
        <v>1541</v>
      </c>
      <c r="G4" t="s">
        <v>1551</v>
      </c>
      <c r="H4" t="e">
        <f>VLOOKUP(G4,#REF!,4,0)</f>
        <v>#REF!</v>
      </c>
      <c r="I4" t="s">
        <v>1552</v>
      </c>
    </row>
    <row r="5" spans="1:9">
      <c r="A5" t="s">
        <v>1553</v>
      </c>
      <c r="B5" t="s">
        <v>1554</v>
      </c>
      <c r="C5" t="s">
        <v>1555</v>
      </c>
      <c r="D5" t="s">
        <v>1556</v>
      </c>
      <c r="E5" t="s">
        <v>1541</v>
      </c>
      <c r="G5" t="s">
        <v>1557</v>
      </c>
      <c r="H5" t="e">
        <f>VLOOKUP(G5,#REF!,4,0)</f>
        <v>#REF!</v>
      </c>
      <c r="I5" t="s">
        <v>1543</v>
      </c>
    </row>
    <row r="6" spans="1:9">
      <c r="A6" t="s">
        <v>1544</v>
      </c>
      <c r="B6" t="s">
        <v>1558</v>
      </c>
      <c r="C6" t="s">
        <v>1559</v>
      </c>
      <c r="D6" t="s">
        <v>473</v>
      </c>
      <c r="E6" t="s">
        <v>1541</v>
      </c>
      <c r="G6" t="s">
        <v>1560</v>
      </c>
      <c r="H6" t="e">
        <f>VLOOKUP(G6,#REF!,4,0)</f>
        <v>#REF!</v>
      </c>
      <c r="I6" t="s">
        <v>1552</v>
      </c>
    </row>
    <row r="7" spans="1:9">
      <c r="A7" t="s">
        <v>1561</v>
      </c>
      <c r="B7" t="s">
        <v>1562</v>
      </c>
      <c r="C7" t="s">
        <v>1563</v>
      </c>
      <c r="D7" t="s">
        <v>1564</v>
      </c>
      <c r="E7" t="s">
        <v>1541</v>
      </c>
      <c r="G7" t="s">
        <v>1565</v>
      </c>
      <c r="H7" t="e">
        <f>VLOOKUP(G7,#REF!,4,0)</f>
        <v>#REF!</v>
      </c>
      <c r="I7" t="s">
        <v>1552</v>
      </c>
    </row>
    <row r="8" spans="1:9">
      <c r="A8" t="s">
        <v>1566</v>
      </c>
      <c r="B8" t="s">
        <v>1567</v>
      </c>
      <c r="C8" t="s">
        <v>1568</v>
      </c>
      <c r="D8" t="s">
        <v>253</v>
      </c>
      <c r="E8" t="s">
        <v>1551</v>
      </c>
      <c r="G8" t="s">
        <v>1569</v>
      </c>
      <c r="H8" t="e">
        <f>VLOOKUP(G8,#REF!,4,0)</f>
        <v>#REF!</v>
      </c>
      <c r="I8" t="s">
        <v>1552</v>
      </c>
    </row>
    <row r="9" spans="1:9">
      <c r="A9" t="s">
        <v>1570</v>
      </c>
      <c r="B9" t="s">
        <v>1571</v>
      </c>
      <c r="C9" s="6" t="s">
        <v>1572</v>
      </c>
      <c r="D9" s="6" t="s">
        <v>1573</v>
      </c>
      <c r="E9" t="s">
        <v>1560</v>
      </c>
      <c r="G9" t="s">
        <v>1574</v>
      </c>
      <c r="H9" t="e">
        <f>VLOOKUP(G9,#REF!,4,0)</f>
        <v>#REF!</v>
      </c>
      <c r="I9" t="s">
        <v>1543</v>
      </c>
    </row>
    <row r="10" spans="1:9">
      <c r="A10" t="s">
        <v>1575</v>
      </c>
      <c r="B10" t="s">
        <v>1576</v>
      </c>
      <c r="C10" s="6"/>
      <c r="D10" s="6"/>
      <c r="E10" t="s">
        <v>1565</v>
      </c>
      <c r="G10" t="s">
        <v>1577</v>
      </c>
      <c r="H10" t="e">
        <f>VLOOKUP(G10,#REF!,4,0)</f>
        <v>#REF!</v>
      </c>
      <c r="I10" t="s">
        <v>1543</v>
      </c>
    </row>
    <row r="11" spans="1:9">
      <c r="A11" t="s">
        <v>1578</v>
      </c>
      <c r="B11" t="s">
        <v>1579</v>
      </c>
      <c r="C11" s="6"/>
      <c r="D11" s="6"/>
      <c r="E11" t="s">
        <v>1569</v>
      </c>
      <c r="G11" t="s">
        <v>1580</v>
      </c>
      <c r="H11" t="e">
        <f>VLOOKUP(G11,#REF!,4,0)</f>
        <v>#REF!</v>
      </c>
      <c r="I11" t="s">
        <v>1543</v>
      </c>
    </row>
    <row r="12" spans="1:9">
      <c r="A12" t="s">
        <v>1581</v>
      </c>
      <c r="B12" t="s">
        <v>1582</v>
      </c>
      <c r="C12" t="s">
        <v>1583</v>
      </c>
      <c r="D12" t="s">
        <v>193</v>
      </c>
      <c r="E12" t="s">
        <v>1541</v>
      </c>
      <c r="G12" t="s">
        <v>1584</v>
      </c>
      <c r="H12" t="e">
        <f>VLOOKUP(G12,#REF!,4,0)</f>
        <v>#REF!</v>
      </c>
      <c r="I12" t="s">
        <v>1543</v>
      </c>
    </row>
    <row r="13" spans="1:9">
      <c r="A13" t="s">
        <v>1585</v>
      </c>
      <c r="B13" t="s">
        <v>1586</v>
      </c>
      <c r="C13" t="s">
        <v>1587</v>
      </c>
      <c r="D13" t="s">
        <v>326</v>
      </c>
      <c r="E13" t="s">
        <v>1541</v>
      </c>
    </row>
    <row r="14" spans="1:9">
      <c r="A14" t="s">
        <v>1588</v>
      </c>
      <c r="B14" t="s">
        <v>1538</v>
      </c>
      <c r="C14" t="s">
        <v>1589</v>
      </c>
      <c r="D14" t="s">
        <v>1590</v>
      </c>
      <c r="E14" t="s">
        <v>1541</v>
      </c>
    </row>
    <row r="15" spans="1:9">
      <c r="A15" t="s">
        <v>1591</v>
      </c>
      <c r="B15" t="s">
        <v>1592</v>
      </c>
      <c r="C15" t="s">
        <v>1593</v>
      </c>
      <c r="D15" t="s">
        <v>1594</v>
      </c>
      <c r="E15" t="s">
        <v>1541</v>
      </c>
    </row>
    <row r="16" spans="1:9">
      <c r="A16" t="s">
        <v>1595</v>
      </c>
      <c r="B16" t="s">
        <v>1596</v>
      </c>
      <c r="C16" t="s">
        <v>1597</v>
      </c>
      <c r="D16" t="s">
        <v>1594</v>
      </c>
      <c r="E16" t="s">
        <v>1541</v>
      </c>
    </row>
    <row r="17" spans="1:2">
      <c r="A17" t="s">
        <v>1598</v>
      </c>
      <c r="B17" t="s">
        <v>1599</v>
      </c>
    </row>
    <row r="18" spans="1:2">
      <c r="A18" t="s">
        <v>1600</v>
      </c>
      <c r="B18" t="s">
        <v>1601</v>
      </c>
    </row>
    <row r="19" spans="1:2">
      <c r="A19" t="s">
        <v>1567</v>
      </c>
      <c r="B19" t="s">
        <v>1591</v>
      </c>
    </row>
    <row r="20" spans="1:2">
      <c r="A20" t="s">
        <v>1548</v>
      </c>
      <c r="B20" t="s">
        <v>1602</v>
      </c>
    </row>
    <row r="21" spans="1:2">
      <c r="A21" t="s">
        <v>1603</v>
      </c>
      <c r="B21" t="s">
        <v>1604</v>
      </c>
    </row>
    <row r="22" spans="1:2">
      <c r="A22" t="s">
        <v>1605</v>
      </c>
      <c r="B22" t="s">
        <v>1606</v>
      </c>
    </row>
    <row r="23" spans="1:2">
      <c r="A23" t="s">
        <v>1607</v>
      </c>
      <c r="B23" t="s">
        <v>1608</v>
      </c>
    </row>
    <row r="24" spans="1:2">
      <c r="A24" t="s">
        <v>1609</v>
      </c>
      <c r="B24" t="s">
        <v>1610</v>
      </c>
    </row>
    <row r="25" spans="1:2">
      <c r="A25" t="s">
        <v>1611</v>
      </c>
      <c r="B25" t="s">
        <v>1612</v>
      </c>
    </row>
    <row r="26" spans="1:2">
      <c r="A26" t="s">
        <v>1613</v>
      </c>
      <c r="B26" t="s">
        <v>1607</v>
      </c>
    </row>
    <row r="27" spans="1:2">
      <c r="A27" t="s">
        <v>1614</v>
      </c>
      <c r="B27" t="s">
        <v>1615</v>
      </c>
    </row>
    <row r="28" spans="1:2">
      <c r="A28" t="s">
        <v>1616</v>
      </c>
      <c r="B28" t="s">
        <v>1605</v>
      </c>
    </row>
    <row r="29" spans="1:2">
      <c r="A29" t="s">
        <v>1617</v>
      </c>
      <c r="B29" t="s">
        <v>1618</v>
      </c>
    </row>
    <row r="30" spans="1:2">
      <c r="A30" t="s">
        <v>1619</v>
      </c>
      <c r="B30" t="s">
        <v>1620</v>
      </c>
    </row>
    <row r="31" spans="1:2">
      <c r="A31" t="s">
        <v>1621</v>
      </c>
      <c r="B31" t="s">
        <v>1595</v>
      </c>
    </row>
    <row r="32" spans="1:2">
      <c r="A32" t="s">
        <v>1622</v>
      </c>
      <c r="B32" t="s">
        <v>1623</v>
      </c>
    </row>
    <row r="33" spans="1:2">
      <c r="A33" t="s">
        <v>1624</v>
      </c>
      <c r="B33" t="s">
        <v>1625</v>
      </c>
    </row>
    <row r="34" spans="1:2">
      <c r="A34" t="s">
        <v>1626</v>
      </c>
      <c r="B34" t="s">
        <v>1570</v>
      </c>
    </row>
    <row r="35" spans="1:2">
      <c r="A35" t="s">
        <v>1627</v>
      </c>
      <c r="B35" t="s">
        <v>1581</v>
      </c>
    </row>
    <row r="36" spans="1:2">
      <c r="A36" t="s">
        <v>1628</v>
      </c>
      <c r="B36" t="s">
        <v>1629</v>
      </c>
    </row>
    <row r="37" spans="1:2">
      <c r="A37" t="s">
        <v>1630</v>
      </c>
      <c r="B37" t="s">
        <v>1631</v>
      </c>
    </row>
    <row r="38" spans="1:2">
      <c r="A38" t="s">
        <v>1632</v>
      </c>
      <c r="B38" t="s">
        <v>1633</v>
      </c>
    </row>
    <row r="39" spans="1:2">
      <c r="A39" t="s">
        <v>1634</v>
      </c>
      <c r="B39" t="s">
        <v>1575</v>
      </c>
    </row>
    <row r="40" spans="1:2">
      <c r="A40" t="s">
        <v>1635</v>
      </c>
      <c r="B40" t="s">
        <v>1566</v>
      </c>
    </row>
    <row r="41" spans="1:2">
      <c r="A41" t="s">
        <v>1636</v>
      </c>
      <c r="B41" t="s">
        <v>1637</v>
      </c>
    </row>
    <row r="42" spans="1:2">
      <c r="A42" t="s">
        <v>1638</v>
      </c>
      <c r="B42" t="s">
        <v>1639</v>
      </c>
    </row>
    <row r="43" spans="1:2">
      <c r="A43" t="s">
        <v>1640</v>
      </c>
      <c r="B43" t="s">
        <v>1641</v>
      </c>
    </row>
    <row r="44" spans="1:2">
      <c r="A44" t="s">
        <v>1642</v>
      </c>
      <c r="B44" t="s">
        <v>1609</v>
      </c>
    </row>
    <row r="45" spans="1:2">
      <c r="A45" t="s">
        <v>1643</v>
      </c>
      <c r="B45" t="s">
        <v>1644</v>
      </c>
    </row>
    <row r="46" spans="1:2">
      <c r="A46" t="s">
        <v>1645</v>
      </c>
      <c r="B46" t="s">
        <v>1646</v>
      </c>
    </row>
    <row r="47" spans="1:2">
      <c r="A47" t="s">
        <v>1646</v>
      </c>
      <c r="B47" t="s">
        <v>1647</v>
      </c>
    </row>
    <row r="48" spans="1:2">
      <c r="A48" t="s">
        <v>1648</v>
      </c>
      <c r="B48" t="s">
        <v>1649</v>
      </c>
    </row>
    <row r="49" spans="1:2">
      <c r="A49" t="s">
        <v>1650</v>
      </c>
      <c r="B49" t="s">
        <v>1651</v>
      </c>
    </row>
    <row r="50" spans="1:2">
      <c r="A50" t="s">
        <v>1629</v>
      </c>
      <c r="B50" t="s">
        <v>1634</v>
      </c>
    </row>
    <row r="51" spans="1:2">
      <c r="A51" t="s">
        <v>1633</v>
      </c>
      <c r="B51" t="s">
        <v>1621</v>
      </c>
    </row>
    <row r="52" spans="1:2">
      <c r="A52" t="s">
        <v>1631</v>
      </c>
      <c r="B52" t="s">
        <v>1652</v>
      </c>
    </row>
    <row r="53" spans="1:2">
      <c r="A53" t="s">
        <v>1558</v>
      </c>
      <c r="B53" t="s">
        <v>1598</v>
      </c>
    </row>
    <row r="54" spans="1:2">
      <c r="A54" t="s">
        <v>1653</v>
      </c>
      <c r="B54" t="s">
        <v>1654</v>
      </c>
    </row>
    <row r="55" spans="1:2">
      <c r="A55" t="s">
        <v>1655</v>
      </c>
      <c r="B55" t="s">
        <v>1656</v>
      </c>
    </row>
    <row r="56" spans="1:2">
      <c r="A56" t="s">
        <v>1657</v>
      </c>
      <c r="B56" t="s">
        <v>1600</v>
      </c>
    </row>
    <row r="57" spans="1:2">
      <c r="A57" t="s">
        <v>1658</v>
      </c>
      <c r="B57" t="s">
        <v>1659</v>
      </c>
    </row>
    <row r="58" spans="1:2">
      <c r="A58" t="s">
        <v>1660</v>
      </c>
      <c r="B58" t="s">
        <v>1661</v>
      </c>
    </row>
    <row r="59" spans="1:2">
      <c r="A59" t="s">
        <v>1662</v>
      </c>
      <c r="B59" t="s">
        <v>1663</v>
      </c>
    </row>
    <row r="60" spans="1:2">
      <c r="A60" t="s">
        <v>1664</v>
      </c>
      <c r="B60" t="s">
        <v>1665</v>
      </c>
    </row>
    <row r="61" spans="1:2">
      <c r="A61" t="s">
        <v>1666</v>
      </c>
      <c r="B61" t="s">
        <v>1667</v>
      </c>
    </row>
    <row r="62" spans="1:2">
      <c r="A62" t="s">
        <v>1545</v>
      </c>
      <c r="B62" t="s">
        <v>1645</v>
      </c>
    </row>
    <row r="63" spans="1:2">
      <c r="A63" t="s">
        <v>1668</v>
      </c>
      <c r="B63" t="s">
        <v>1669</v>
      </c>
    </row>
    <row r="64" spans="1:2">
      <c r="A64" t="s">
        <v>1602</v>
      </c>
      <c r="B64" t="s">
        <v>1670</v>
      </c>
    </row>
    <row r="65" spans="1:2">
      <c r="A65" t="s">
        <v>1661</v>
      </c>
      <c r="B65" t="s">
        <v>1671</v>
      </c>
    </row>
    <row r="66" spans="1:2">
      <c r="A66" t="s">
        <v>1562</v>
      </c>
      <c r="B66" t="s">
        <v>1603</v>
      </c>
    </row>
    <row r="67" spans="1:2">
      <c r="A67" t="s">
        <v>1604</v>
      </c>
      <c r="B67" t="s">
        <v>1672</v>
      </c>
    </row>
    <row r="68" spans="1:2">
      <c r="A68" t="s">
        <v>1586</v>
      </c>
      <c r="B68" t="s">
        <v>1561</v>
      </c>
    </row>
    <row r="69" spans="1:2">
      <c r="A69" t="s">
        <v>1652</v>
      </c>
      <c r="B69" t="s">
        <v>1673</v>
      </c>
    </row>
    <row r="70" spans="1:2">
      <c r="A70" t="s">
        <v>1663</v>
      </c>
      <c r="B70" t="s">
        <v>1588</v>
      </c>
    </row>
    <row r="71" spans="1:2">
      <c r="A71" t="s">
        <v>1674</v>
      </c>
      <c r="B71" t="s">
        <v>1675</v>
      </c>
    </row>
    <row r="72" spans="1:2">
      <c r="A72" t="s">
        <v>1665</v>
      </c>
      <c r="B72" t="s">
        <v>1622</v>
      </c>
    </row>
    <row r="73" spans="1:2">
      <c r="A73" t="s">
        <v>1676</v>
      </c>
      <c r="B73" t="s">
        <v>1677</v>
      </c>
    </row>
    <row r="74" spans="1:2">
      <c r="A74" t="s">
        <v>1677</v>
      </c>
      <c r="B74" t="s">
        <v>1674</v>
      </c>
    </row>
    <row r="75" spans="1:2">
      <c r="A75" t="s">
        <v>1678</v>
      </c>
      <c r="B75" t="s">
        <v>1679</v>
      </c>
    </row>
    <row r="76" spans="1:2">
      <c r="A76" t="s">
        <v>1620</v>
      </c>
      <c r="B76" t="s">
        <v>1680</v>
      </c>
    </row>
    <row r="77" spans="1:2">
      <c r="A77" t="s">
        <v>1681</v>
      </c>
      <c r="B77" t="s">
        <v>1627</v>
      </c>
    </row>
    <row r="78" spans="1:2">
      <c r="A78" t="s">
        <v>1682</v>
      </c>
      <c r="B78" t="s">
        <v>1628</v>
      </c>
    </row>
    <row r="79" spans="1:2">
      <c r="A79" t="s">
        <v>1680</v>
      </c>
      <c r="B79" t="s">
        <v>1632</v>
      </c>
    </row>
    <row r="80" spans="1:2">
      <c r="A80" t="s">
        <v>1683</v>
      </c>
      <c r="B80" t="s">
        <v>1681</v>
      </c>
    </row>
    <row r="81" spans="1:2">
      <c r="A81" t="s">
        <v>1684</v>
      </c>
      <c r="B81" t="s">
        <v>1683</v>
      </c>
    </row>
    <row r="82" spans="1:2">
      <c r="A82" t="s">
        <v>1649</v>
      </c>
      <c r="B82" t="s">
        <v>1676</v>
      </c>
    </row>
    <row r="83" spans="1:2">
      <c r="A83" t="s">
        <v>1641</v>
      </c>
      <c r="B83" t="s">
        <v>1585</v>
      </c>
    </row>
    <row r="84" spans="1:2">
      <c r="A84" t="s">
        <v>1685</v>
      </c>
      <c r="B84" t="s">
        <v>1630</v>
      </c>
    </row>
    <row r="85" spans="1:2">
      <c r="A85" t="s">
        <v>1686</v>
      </c>
      <c r="B85" t="s">
        <v>1687</v>
      </c>
    </row>
    <row r="86" spans="1:2">
      <c r="A86" t="s">
        <v>1610</v>
      </c>
      <c r="B86" t="s">
        <v>1688</v>
      </c>
    </row>
    <row r="87" spans="1:2">
      <c r="A87" t="s">
        <v>1618</v>
      </c>
      <c r="B87" t="s">
        <v>1689</v>
      </c>
    </row>
    <row r="88" spans="1:2">
      <c r="A88" t="s">
        <v>1669</v>
      </c>
      <c r="B88" t="s">
        <v>1643</v>
      </c>
    </row>
    <row r="89" spans="1:2">
      <c r="A89" t="s">
        <v>1579</v>
      </c>
      <c r="B89" t="s">
        <v>1613</v>
      </c>
    </row>
    <row r="90" spans="1:2">
      <c r="A90" t="s">
        <v>1582</v>
      </c>
      <c r="B90" t="s">
        <v>1578</v>
      </c>
    </row>
    <row r="91" spans="1:2">
      <c r="A91" t="s">
        <v>1687</v>
      </c>
      <c r="B91" t="s">
        <v>1617</v>
      </c>
    </row>
    <row r="92" spans="1:2">
      <c r="A92" t="s">
        <v>1608</v>
      </c>
      <c r="B92" t="s">
        <v>1553</v>
      </c>
    </row>
    <row r="93" spans="1:2">
      <c r="A93" t="s">
        <v>1623</v>
      </c>
      <c r="B93" t="s">
        <v>1650</v>
      </c>
    </row>
    <row r="94" spans="1:2">
      <c r="A94" t="s">
        <v>1612</v>
      </c>
      <c r="B94" t="s">
        <v>1616</v>
      </c>
    </row>
    <row r="95" spans="1:2">
      <c r="A95" t="s">
        <v>1549</v>
      </c>
      <c r="B95" t="s">
        <v>1626</v>
      </c>
    </row>
    <row r="96" spans="1:2">
      <c r="A96" t="s">
        <v>1555</v>
      </c>
      <c r="B96" t="s">
        <v>1619</v>
      </c>
    </row>
    <row r="97" spans="1:2">
      <c r="A97" t="s">
        <v>1592</v>
      </c>
      <c r="B97" t="s">
        <v>1690</v>
      </c>
    </row>
    <row r="98" spans="1:2">
      <c r="A98" t="s">
        <v>1691</v>
      </c>
      <c r="B98" t="s">
        <v>1640</v>
      </c>
    </row>
    <row r="99" spans="1:2">
      <c r="A99" t="s">
        <v>1559</v>
      </c>
      <c r="B99" t="s">
        <v>1638</v>
      </c>
    </row>
    <row r="100" spans="1:2">
      <c r="A100" t="s">
        <v>1692</v>
      </c>
      <c r="B100" t="s">
        <v>1642</v>
      </c>
    </row>
    <row r="101" spans="1:2">
      <c r="A101" t="s">
        <v>1693</v>
      </c>
      <c r="B101" t="s">
        <v>1636</v>
      </c>
    </row>
    <row r="102" spans="1:2">
      <c r="A102" t="s">
        <v>1563</v>
      </c>
      <c r="B102" t="s">
        <v>1694</v>
      </c>
    </row>
    <row r="103" spans="1:2">
      <c r="A103" t="s">
        <v>1695</v>
      </c>
      <c r="B103" t="s">
        <v>1696</v>
      </c>
    </row>
    <row r="104" spans="1:2">
      <c r="A104" t="s">
        <v>1697</v>
      </c>
      <c r="B104" t="s">
        <v>1698</v>
      </c>
    </row>
    <row r="105" spans="1:2">
      <c r="A105" t="s">
        <v>1699</v>
      </c>
      <c r="B105" t="s">
        <v>1700</v>
      </c>
    </row>
    <row r="106" spans="1:2">
      <c r="A106" t="s">
        <v>1701</v>
      </c>
      <c r="B106" t="s">
        <v>1614</v>
      </c>
    </row>
    <row r="107" spans="1:2">
      <c r="A107" t="s">
        <v>1568</v>
      </c>
      <c r="B107" t="s">
        <v>1611</v>
      </c>
    </row>
    <row r="108" spans="1:2">
      <c r="A108" t="s">
        <v>1702</v>
      </c>
      <c r="B108" t="s">
        <v>1703</v>
      </c>
    </row>
    <row r="109" spans="1:2">
      <c r="A109" t="s">
        <v>1704</v>
      </c>
      <c r="B109" t="s">
        <v>1705</v>
      </c>
    </row>
    <row r="110" spans="1:2">
      <c r="A110" t="s">
        <v>1706</v>
      </c>
      <c r="B110" t="s">
        <v>1648</v>
      </c>
    </row>
    <row r="111" spans="1:2">
      <c r="A111" t="s">
        <v>1707</v>
      </c>
      <c r="B111" t="s">
        <v>1708</v>
      </c>
    </row>
    <row r="112" spans="1:2">
      <c r="A112" t="s">
        <v>1709</v>
      </c>
      <c r="B112" t="s">
        <v>1710</v>
      </c>
    </row>
    <row r="113" spans="1:2">
      <c r="A113" t="s">
        <v>1711</v>
      </c>
      <c r="B113" t="s">
        <v>1712</v>
      </c>
    </row>
    <row r="114" spans="1:2">
      <c r="A114" t="s">
        <v>1713</v>
      </c>
      <c r="B114" t="s">
        <v>1684</v>
      </c>
    </row>
    <row r="115" spans="1:2">
      <c r="A115" t="s">
        <v>1714</v>
      </c>
      <c r="B115" t="s">
        <v>1635</v>
      </c>
    </row>
    <row r="116" spans="1:2">
      <c r="A116" s="297" t="s">
        <v>1715</v>
      </c>
      <c r="B116" t="s">
        <v>1678</v>
      </c>
    </row>
    <row r="117" spans="1:2">
      <c r="A117" t="s">
        <v>1667</v>
      </c>
      <c r="B117" t="s">
        <v>1716</v>
      </c>
    </row>
    <row r="118" spans="1:2">
      <c r="A118" t="s">
        <v>1571</v>
      </c>
      <c r="B118" t="s">
        <v>1717</v>
      </c>
    </row>
    <row r="119" spans="1:2">
      <c r="A119" t="s">
        <v>1647</v>
      </c>
      <c r="B119" t="s">
        <v>1718</v>
      </c>
    </row>
    <row r="120" spans="1:2">
      <c r="A120" t="s">
        <v>1572</v>
      </c>
      <c r="B120" t="s">
        <v>1682</v>
      </c>
    </row>
    <row r="121" spans="1:2">
      <c r="A121" t="s">
        <v>1670</v>
      </c>
      <c r="B121" t="s">
        <v>1719</v>
      </c>
    </row>
    <row r="122" spans="1:2">
      <c r="A122" t="s">
        <v>1599</v>
      </c>
      <c r="B122" t="s">
        <v>1686</v>
      </c>
    </row>
    <row r="123" spans="1:2">
      <c r="A123" t="s">
        <v>1672</v>
      </c>
      <c r="B123" t="s">
        <v>1685</v>
      </c>
    </row>
    <row r="124" spans="1:2">
      <c r="A124" t="s">
        <v>1615</v>
      </c>
      <c r="B124" t="s">
        <v>1720</v>
      </c>
    </row>
    <row r="125" spans="1:2">
      <c r="A125" t="s">
        <v>1554</v>
      </c>
      <c r="B125" t="s">
        <v>1624</v>
      </c>
    </row>
    <row r="126" spans="1:2">
      <c r="A126" t="s">
        <v>1576</v>
      </c>
      <c r="B126" t="s">
        <v>1653</v>
      </c>
    </row>
    <row r="127" spans="1:2">
      <c r="A127" t="s">
        <v>1644</v>
      </c>
      <c r="B127" t="s">
        <v>1721</v>
      </c>
    </row>
    <row r="128" spans="1:2">
      <c r="A128" t="s">
        <v>1606</v>
      </c>
      <c r="B128" t="s">
        <v>1722</v>
      </c>
    </row>
    <row r="129" spans="1:2">
      <c r="A129" t="s">
        <v>1596</v>
      </c>
      <c r="B129" t="s">
        <v>1691</v>
      </c>
    </row>
    <row r="130" spans="1:2">
      <c r="A130" t="s">
        <v>1601</v>
      </c>
      <c r="B130" t="s">
        <v>1692</v>
      </c>
    </row>
    <row r="131" spans="1:2">
      <c r="A131" t="s">
        <v>1716</v>
      </c>
      <c r="B131" t="s">
        <v>1693</v>
      </c>
    </row>
    <row r="132" spans="1:2">
      <c r="A132" t="s">
        <v>1689</v>
      </c>
      <c r="B132" t="s">
        <v>1695</v>
      </c>
    </row>
    <row r="133" spans="1:2">
      <c r="A133" t="s">
        <v>1688</v>
      </c>
      <c r="B133" t="s">
        <v>1723</v>
      </c>
    </row>
    <row r="134" spans="1:2">
      <c r="A134" t="s">
        <v>1718</v>
      </c>
      <c r="B134" t="s">
        <v>1697</v>
      </c>
    </row>
    <row r="135" spans="1:2">
      <c r="A135" t="s">
        <v>1708</v>
      </c>
      <c r="B135" t="s">
        <v>1699</v>
      </c>
    </row>
    <row r="136" spans="1:2">
      <c r="A136" t="s">
        <v>1690</v>
      </c>
      <c r="B136" t="s">
        <v>1701</v>
      </c>
    </row>
    <row r="137" spans="1:2">
      <c r="A137" t="s">
        <v>1717</v>
      </c>
      <c r="B137" t="s">
        <v>1724</v>
      </c>
    </row>
    <row r="138" spans="1:2">
      <c r="A138" t="s">
        <v>1720</v>
      </c>
      <c r="B138" t="s">
        <v>1725</v>
      </c>
    </row>
    <row r="139" spans="1:2">
      <c r="A139" t="s">
        <v>1712</v>
      </c>
      <c r="B139" t="s">
        <v>1726</v>
      </c>
    </row>
    <row r="140" spans="1:2">
      <c r="A140" t="s">
        <v>1698</v>
      </c>
      <c r="B140" t="s">
        <v>1727</v>
      </c>
    </row>
    <row r="141" spans="1:2">
      <c r="A141" t="s">
        <v>1637</v>
      </c>
      <c r="B141" t="s">
        <v>1702</v>
      </c>
    </row>
    <row r="142" spans="1:2">
      <c r="A142" t="s">
        <v>1700</v>
      </c>
      <c r="B142" t="s">
        <v>1709</v>
      </c>
    </row>
    <row r="143" spans="1:2">
      <c r="A143" t="s">
        <v>1703</v>
      </c>
      <c r="B143" t="s">
        <v>1706</v>
      </c>
    </row>
    <row r="144" spans="1:2">
      <c r="A144" t="s">
        <v>1583</v>
      </c>
      <c r="B144" t="s">
        <v>1707</v>
      </c>
    </row>
    <row r="145" spans="1:2">
      <c r="A145" t="s">
        <v>1694</v>
      </c>
      <c r="B145" t="s">
        <v>1714</v>
      </c>
    </row>
    <row r="146" spans="1:2">
      <c r="A146" t="s">
        <v>1651</v>
      </c>
      <c r="B146" t="s">
        <v>1715</v>
      </c>
    </row>
    <row r="147" spans="1:2">
      <c r="A147" t="s">
        <v>1673</v>
      </c>
      <c r="B147" t="s">
        <v>1711</v>
      </c>
    </row>
    <row r="148" spans="1:2">
      <c r="A148" t="s">
        <v>1679</v>
      </c>
      <c r="B148" t="s">
        <v>1713</v>
      </c>
    </row>
    <row r="149" spans="1:2">
      <c r="A149" t="s">
        <v>1728</v>
      </c>
      <c r="B149" t="s">
        <v>1704</v>
      </c>
    </row>
    <row r="150" spans="1:2">
      <c r="A150" t="s">
        <v>1675</v>
      </c>
      <c r="B150" t="s">
        <v>1729</v>
      </c>
    </row>
    <row r="151" spans="1:2">
      <c r="A151" t="s">
        <v>1671</v>
      </c>
      <c r="B151" t="s">
        <v>1730</v>
      </c>
    </row>
    <row r="152" spans="1:2">
      <c r="A152" t="s">
        <v>1710</v>
      </c>
      <c r="B152" t="s">
        <v>1731</v>
      </c>
    </row>
    <row r="153" spans="1:2">
      <c r="A153" t="s">
        <v>1659</v>
      </c>
      <c r="B153" t="s">
        <v>1732</v>
      </c>
    </row>
    <row r="154" spans="1:2">
      <c r="A154" t="s">
        <v>1656</v>
      </c>
      <c r="B154" t="s">
        <v>1733</v>
      </c>
    </row>
    <row r="155" spans="1:2">
      <c r="A155" t="s">
        <v>1719</v>
      </c>
      <c r="B155" t="s">
        <v>1734</v>
      </c>
    </row>
    <row r="156" spans="1:2">
      <c r="A156" t="s">
        <v>1705</v>
      </c>
      <c r="B156" t="s">
        <v>1735</v>
      </c>
    </row>
    <row r="157" spans="1:2">
      <c r="A157" t="s">
        <v>1639</v>
      </c>
      <c r="B157" t="s">
        <v>1736</v>
      </c>
    </row>
    <row r="158" spans="1:2">
      <c r="A158" t="s">
        <v>1696</v>
      </c>
      <c r="B158" t="s">
        <v>1737</v>
      </c>
    </row>
    <row r="159" spans="1:2">
      <c r="A159" t="s">
        <v>1654</v>
      </c>
      <c r="B159" t="s">
        <v>1728</v>
      </c>
    </row>
    <row r="160" spans="1:2">
      <c r="A160" t="s">
        <v>1625</v>
      </c>
      <c r="B160" t="s">
        <v>1655</v>
      </c>
    </row>
    <row r="161" spans="1:2">
      <c r="A161" t="s">
        <v>1539</v>
      </c>
      <c r="B161" t="s">
        <v>1657</v>
      </c>
    </row>
    <row r="162" spans="1:2">
      <c r="A162" t="s">
        <v>1721</v>
      </c>
      <c r="B162" t="s">
        <v>1658</v>
      </c>
    </row>
    <row r="163" spans="1:2">
      <c r="A163" t="s">
        <v>1722</v>
      </c>
      <c r="B163" t="s">
        <v>1664</v>
      </c>
    </row>
    <row r="164" spans="1:2">
      <c r="A164" t="s">
        <v>1723</v>
      </c>
      <c r="B164" t="s">
        <v>1668</v>
      </c>
    </row>
    <row r="165" spans="1:2">
      <c r="A165" s="297" t="s">
        <v>1587</v>
      </c>
      <c r="B165" t="s">
        <v>1547</v>
      </c>
    </row>
    <row r="166" spans="1:2">
      <c r="A166" t="s">
        <v>1724</v>
      </c>
      <c r="B166" t="s">
        <v>1666</v>
      </c>
    </row>
    <row r="167" spans="1:2">
      <c r="A167" t="s">
        <v>1725</v>
      </c>
      <c r="B167" t="s">
        <v>1662</v>
      </c>
    </row>
    <row r="168" spans="1:2">
      <c r="A168" t="s">
        <v>1726</v>
      </c>
      <c r="B168" t="s">
        <v>1738</v>
      </c>
    </row>
    <row r="169" spans="1:2">
      <c r="A169" t="s">
        <v>1727</v>
      </c>
      <c r="B169" t="s">
        <v>1739</v>
      </c>
    </row>
    <row r="170" spans="1:2">
      <c r="A170" t="s">
        <v>1729</v>
      </c>
      <c r="B170" t="s">
        <v>1740</v>
      </c>
    </row>
    <row r="171" spans="1:2">
      <c r="A171" t="s">
        <v>1730</v>
      </c>
      <c r="B171" t="s">
        <v>1741</v>
      </c>
    </row>
    <row r="172" spans="1:2">
      <c r="A172" t="s">
        <v>1731</v>
      </c>
      <c r="B172" t="s">
        <v>1742</v>
      </c>
    </row>
    <row r="173" spans="1:2">
      <c r="A173" t="s">
        <v>1589</v>
      </c>
      <c r="B173" t="s">
        <v>1743</v>
      </c>
    </row>
    <row r="174" spans="1:2">
      <c r="A174" t="s">
        <v>1732</v>
      </c>
      <c r="B174" t="s">
        <v>1744</v>
      </c>
    </row>
    <row r="175" spans="1:2">
      <c r="A175" t="s">
        <v>1734</v>
      </c>
      <c r="B175" t="s">
        <v>1745</v>
      </c>
    </row>
    <row r="176" spans="1:2">
      <c r="A176" t="s">
        <v>1733</v>
      </c>
      <c r="B176" t="s">
        <v>1746</v>
      </c>
    </row>
    <row r="177" spans="1:2">
      <c r="A177" t="s">
        <v>1735</v>
      </c>
      <c r="B177" t="s">
        <v>1747</v>
      </c>
    </row>
    <row r="178" spans="1:2">
      <c r="A178" t="s">
        <v>1736</v>
      </c>
      <c r="B178" t="s">
        <v>1748</v>
      </c>
    </row>
    <row r="179" spans="1:2">
      <c r="A179" t="s">
        <v>1737</v>
      </c>
      <c r="B179" t="s">
        <v>1749</v>
      </c>
    </row>
    <row r="180" spans="1:2">
      <c r="A180" t="s">
        <v>1738</v>
      </c>
      <c r="B180" t="s">
        <v>1750</v>
      </c>
    </row>
    <row r="181" spans="1:2">
      <c r="A181" t="s">
        <v>1739</v>
      </c>
      <c r="B181" t="s">
        <v>1751</v>
      </c>
    </row>
    <row r="182" spans="1:2">
      <c r="A182" t="s">
        <v>1740</v>
      </c>
      <c r="B182" t="s">
        <v>1752</v>
      </c>
    </row>
    <row r="183" spans="1:2">
      <c r="A183" t="s">
        <v>1753</v>
      </c>
      <c r="B183" t="s">
        <v>1754</v>
      </c>
    </row>
    <row r="184" spans="1:2">
      <c r="A184" t="s">
        <v>1741</v>
      </c>
      <c r="B184" t="s">
        <v>1542</v>
      </c>
    </row>
    <row r="185" spans="1:2">
      <c r="A185" t="s">
        <v>1742</v>
      </c>
      <c r="B185" t="s">
        <v>1546</v>
      </c>
    </row>
    <row r="186" spans="1:2">
      <c r="A186" t="s">
        <v>1743</v>
      </c>
      <c r="B186" t="s">
        <v>1551</v>
      </c>
    </row>
    <row r="187" spans="1:2">
      <c r="A187" t="s">
        <v>1744</v>
      </c>
      <c r="B187" t="s">
        <v>1557</v>
      </c>
    </row>
    <row r="188" spans="1:2">
      <c r="A188" t="s">
        <v>1745</v>
      </c>
      <c r="B188" t="s">
        <v>1560</v>
      </c>
    </row>
    <row r="189" spans="1:2">
      <c r="A189" t="s">
        <v>1746</v>
      </c>
      <c r="B189" t="s">
        <v>1565</v>
      </c>
    </row>
    <row r="190" spans="1:2">
      <c r="A190" t="s">
        <v>1593</v>
      </c>
      <c r="B190" t="s">
        <v>1569</v>
      </c>
    </row>
    <row r="191" spans="1:2">
      <c r="A191" t="s">
        <v>1747</v>
      </c>
      <c r="B191" t="s">
        <v>1660</v>
      </c>
    </row>
    <row r="192" spans="1:2">
      <c r="A192" t="s">
        <v>1748</v>
      </c>
      <c r="B192" t="s">
        <v>1574</v>
      </c>
    </row>
    <row r="193" spans="1:2">
      <c r="A193" t="s">
        <v>1749</v>
      </c>
      <c r="B193" t="s">
        <v>1577</v>
      </c>
    </row>
    <row r="194" spans="1:2">
      <c r="A194" t="s">
        <v>1750</v>
      </c>
      <c r="B194" t="s">
        <v>1580</v>
      </c>
    </row>
    <row r="195" spans="1:2">
      <c r="A195" t="s">
        <v>1751</v>
      </c>
      <c r="B195" t="s">
        <v>1753</v>
      </c>
    </row>
    <row r="196" spans="1:2">
      <c r="A196" t="s">
        <v>1752</v>
      </c>
      <c r="B196" t="s">
        <v>1584</v>
      </c>
    </row>
    <row r="197" spans="1:2">
      <c r="A197" t="s">
        <v>1754</v>
      </c>
    </row>
    <row r="198" spans="1:2">
      <c r="A198" t="s">
        <v>1597</v>
      </c>
    </row>
  </sheetData>
  <mergeCells count="4">
    <mergeCell ref="C1:E1"/>
    <mergeCell ref="G1:I1"/>
    <mergeCell ref="C9:C11"/>
    <mergeCell ref="D9:D11"/>
  </mergeCells>
  <conditionalFormatting sqref="G$1:G$1048576">
    <cfRule type="duplicateValues" dxfId="0" priority="1"/>
  </conditionalFormatting>
  <conditionalFormatting sqref="A$1:B$1048576">
    <cfRule type="duplicateValues" dxfId="0" priority="4"/>
  </conditionalFormatting>
  <conditionalFormatting sqref="C2:D9 C12:D1048576 C1">
    <cfRule type="duplicateValues" dxfId="0" priority="2"/>
  </conditionalFormatting>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0000"/>
  </sheetPr>
  <dimension ref="A2:F1085"/>
  <sheetViews>
    <sheetView topLeftCell="A1054" workbookViewId="0">
      <selection activeCell="C217" sqref="C217"/>
    </sheetView>
  </sheetViews>
  <sheetFormatPr defaultColWidth="9" defaultRowHeight="13.5" outlineLevelCol="5"/>
  <cols>
    <col min="1" max="1" width="17.25" customWidth="1"/>
    <col min="2" max="2" width="17.25" style="1" customWidth="1"/>
    <col min="3" max="3" width="17.25" customWidth="1"/>
    <col min="4" max="4" width="18.375" customWidth="1"/>
    <col min="5" max="5" width="20.5" customWidth="1"/>
    <col min="6" max="6" width="17.25" customWidth="1"/>
  </cols>
  <sheetData>
    <row r="2" spans="1:6">
      <c r="A2" t="s">
        <v>1538</v>
      </c>
      <c r="B2" s="1">
        <v>310000</v>
      </c>
      <c r="C2" t="s">
        <v>1538</v>
      </c>
      <c r="D2" s="1">
        <f t="shared" ref="D2:D33" si="0">SUMIFS(B:B,A:A,C2)</f>
        <v>310000</v>
      </c>
      <c r="E2" s="1" t="e">
        <f>VLOOKUP(C2,#REF!,7,0)*10000</f>
        <v>#REF!</v>
      </c>
      <c r="F2" s="2" t="e">
        <f t="shared" ref="F2:F33" si="1">D2-E2</f>
        <v>#REF!</v>
      </c>
    </row>
    <row r="3" spans="1:6">
      <c r="A3" t="s">
        <v>1547</v>
      </c>
      <c r="B3" s="1">
        <v>1281000</v>
      </c>
      <c r="C3" t="s">
        <v>1657</v>
      </c>
      <c r="D3" s="1">
        <f t="shared" si="0"/>
        <v>800000</v>
      </c>
      <c r="E3" s="1" t="e">
        <f>VLOOKUP(C3,#REF!,7,0)*10000</f>
        <v>#REF!</v>
      </c>
      <c r="F3" s="2" t="e">
        <f t="shared" si="1"/>
        <v>#REF!</v>
      </c>
    </row>
    <row r="4" spans="1:6">
      <c r="A4" t="s">
        <v>1553</v>
      </c>
      <c r="B4" s="1">
        <v>3035500</v>
      </c>
      <c r="C4" t="s">
        <v>1547</v>
      </c>
      <c r="D4" s="1">
        <f t="shared" si="0"/>
        <v>1281000</v>
      </c>
      <c r="E4" s="1" t="e">
        <f>VLOOKUP(C4,#REF!,7,0)*10000</f>
        <v>#REF!</v>
      </c>
      <c r="F4" s="2" t="e">
        <f t="shared" si="1"/>
        <v>#REF!</v>
      </c>
    </row>
    <row r="5" spans="1:6">
      <c r="A5" t="s">
        <v>1544</v>
      </c>
      <c r="B5" s="1">
        <v>324800</v>
      </c>
      <c r="C5" t="s">
        <v>1553</v>
      </c>
      <c r="D5" s="1">
        <f t="shared" si="0"/>
        <v>3035500</v>
      </c>
      <c r="E5" s="1" t="e">
        <f>VLOOKUP(C5,#REF!,7,0)*10000</f>
        <v>#REF!</v>
      </c>
      <c r="F5" s="2" t="e">
        <f t="shared" si="1"/>
        <v>#REF!</v>
      </c>
    </row>
    <row r="6" spans="1:6">
      <c r="A6" t="s">
        <v>1544</v>
      </c>
      <c r="B6" s="1">
        <v>162000</v>
      </c>
      <c r="C6" t="s">
        <v>1544</v>
      </c>
      <c r="D6" s="1">
        <f t="shared" si="0"/>
        <v>780000</v>
      </c>
      <c r="E6" s="1" t="e">
        <f>VLOOKUP(C6,#REF!,7,0)*10000</f>
        <v>#REF!</v>
      </c>
      <c r="F6" s="2" t="e">
        <f t="shared" si="1"/>
        <v>#REF!</v>
      </c>
    </row>
    <row r="7" spans="1:6">
      <c r="A7" t="s">
        <v>1544</v>
      </c>
      <c r="B7" s="1">
        <v>293200</v>
      </c>
      <c r="C7" t="s">
        <v>1561</v>
      </c>
      <c r="D7" s="1">
        <f t="shared" si="0"/>
        <v>6626770.83</v>
      </c>
      <c r="E7" s="1" t="e">
        <f>VLOOKUP(C7,#REF!,7,0)*10000</f>
        <v>#REF!</v>
      </c>
      <c r="F7" s="2" t="e">
        <f t="shared" si="1"/>
        <v>#REF!</v>
      </c>
    </row>
    <row r="8" spans="1:6">
      <c r="A8" t="s">
        <v>1561</v>
      </c>
      <c r="B8" s="1">
        <v>5733229.97</v>
      </c>
      <c r="C8" t="s">
        <v>1566</v>
      </c>
      <c r="D8" s="1">
        <f t="shared" si="0"/>
        <v>2175481.02</v>
      </c>
      <c r="E8" s="1" t="e">
        <f>VLOOKUP(C8,#REF!,7,0)*10000</f>
        <v>#REF!</v>
      </c>
      <c r="F8" s="2" t="e">
        <f t="shared" si="1"/>
        <v>#REF!</v>
      </c>
    </row>
    <row r="9" spans="1:6">
      <c r="A9" t="s">
        <v>1561</v>
      </c>
      <c r="B9" s="1">
        <v>893540.86</v>
      </c>
      <c r="C9" t="s">
        <v>1570</v>
      </c>
      <c r="D9" s="1">
        <f t="shared" si="0"/>
        <v>100000</v>
      </c>
      <c r="E9" s="1" t="e">
        <f>VLOOKUP(C9,#REF!,7,0)*10000</f>
        <v>#REF!</v>
      </c>
      <c r="F9" s="2" t="e">
        <f t="shared" si="1"/>
        <v>#REF!</v>
      </c>
    </row>
    <row r="10" spans="1:6">
      <c r="A10" t="s">
        <v>1566</v>
      </c>
      <c r="B10" s="1">
        <v>673474.261809482</v>
      </c>
      <c r="C10" t="s">
        <v>1575</v>
      </c>
      <c r="D10" s="1">
        <f t="shared" si="0"/>
        <v>188477</v>
      </c>
      <c r="E10" s="1" t="e">
        <f>VLOOKUP(C10,#REF!,7,0)*10000</f>
        <v>#REF!</v>
      </c>
      <c r="F10" s="2" t="e">
        <f t="shared" si="1"/>
        <v>#REF!</v>
      </c>
    </row>
    <row r="11" spans="1:6">
      <c r="A11" t="s">
        <v>1566</v>
      </c>
      <c r="B11" s="1">
        <v>788537.777294476</v>
      </c>
      <c r="C11" t="s">
        <v>1578</v>
      </c>
      <c r="D11" s="1">
        <f t="shared" si="0"/>
        <v>5187287.9</v>
      </c>
      <c r="E11" s="1" t="e">
        <f>VLOOKUP(C11,#REF!,7,0)*10000</f>
        <v>#REF!</v>
      </c>
      <c r="F11" s="2" t="e">
        <f t="shared" si="1"/>
        <v>#REF!</v>
      </c>
    </row>
    <row r="12" spans="1:6">
      <c r="A12" t="s">
        <v>1566</v>
      </c>
      <c r="B12" s="1">
        <v>5256.91851529651</v>
      </c>
      <c r="C12" t="s">
        <v>1581</v>
      </c>
      <c r="D12" s="1">
        <f t="shared" si="0"/>
        <v>1581944.4</v>
      </c>
      <c r="E12" s="1" t="e">
        <f>VLOOKUP(C12,#REF!,7,0)*10000</f>
        <v>#REF!</v>
      </c>
      <c r="F12" s="2" t="e">
        <f t="shared" si="1"/>
        <v>#REF!</v>
      </c>
    </row>
    <row r="13" spans="1:6">
      <c r="A13" t="s">
        <v>1566</v>
      </c>
      <c r="B13" s="1">
        <v>537677.625744527</v>
      </c>
      <c r="C13" t="s">
        <v>1585</v>
      </c>
      <c r="D13" s="1">
        <f t="shared" si="0"/>
        <v>532500</v>
      </c>
      <c r="E13" s="1" t="e">
        <f>VLOOKUP(C13,#REF!,7,0)*10000</f>
        <v>#REF!</v>
      </c>
      <c r="F13" s="2" t="e">
        <f t="shared" si="1"/>
        <v>#REF!</v>
      </c>
    </row>
    <row r="14" spans="1:6">
      <c r="A14" t="s">
        <v>1566</v>
      </c>
      <c r="B14" s="1">
        <v>170534.436636219</v>
      </c>
      <c r="C14" t="s">
        <v>1588</v>
      </c>
      <c r="D14" s="1">
        <f t="shared" si="0"/>
        <v>1602800</v>
      </c>
      <c r="E14" s="1" t="e">
        <f>VLOOKUP(C14,#REF!,7,0)*10000</f>
        <v>#REF!</v>
      </c>
      <c r="F14" s="2" t="e">
        <f t="shared" si="1"/>
        <v>#REF!</v>
      </c>
    </row>
    <row r="15" spans="1:6">
      <c r="A15" t="s">
        <v>1570</v>
      </c>
      <c r="B15" s="1">
        <v>100000</v>
      </c>
      <c r="C15" t="s">
        <v>1591</v>
      </c>
      <c r="D15" s="1">
        <f t="shared" si="0"/>
        <v>300000</v>
      </c>
      <c r="E15" s="1" t="e">
        <f>VLOOKUP(C15,#REF!,7,0)*10000</f>
        <v>#REF!</v>
      </c>
      <c r="F15" s="2" t="e">
        <f t="shared" si="1"/>
        <v>#REF!</v>
      </c>
    </row>
    <row r="16" spans="1:6">
      <c r="A16" t="s">
        <v>1575</v>
      </c>
      <c r="B16" s="1">
        <v>188477</v>
      </c>
      <c r="C16" t="s">
        <v>1595</v>
      </c>
      <c r="D16" s="1">
        <f t="shared" si="0"/>
        <v>450000</v>
      </c>
      <c r="E16" s="1" t="e">
        <f>VLOOKUP(C16,#REF!,7,0)*10000</f>
        <v>#REF!</v>
      </c>
      <c r="F16" s="2" t="e">
        <f t="shared" si="1"/>
        <v>#REF!</v>
      </c>
    </row>
    <row r="17" spans="1:6">
      <c r="A17" t="s">
        <v>1578</v>
      </c>
      <c r="B17" s="1">
        <v>1702187.9</v>
      </c>
      <c r="C17" t="s">
        <v>1598</v>
      </c>
      <c r="D17" s="1">
        <f t="shared" si="0"/>
        <v>1429400</v>
      </c>
      <c r="E17" s="1" t="e">
        <f>VLOOKUP(C17,#REF!,7,0)*10000</f>
        <v>#REF!</v>
      </c>
      <c r="F17" s="2" t="e">
        <f t="shared" si="1"/>
        <v>#REF!</v>
      </c>
    </row>
    <row r="18" spans="1:6">
      <c r="A18" t="s">
        <v>1578</v>
      </c>
      <c r="B18" s="1">
        <v>261600</v>
      </c>
      <c r="C18" t="s">
        <v>1600</v>
      </c>
      <c r="D18" s="1">
        <f t="shared" si="0"/>
        <v>1536347.96</v>
      </c>
      <c r="E18" s="1" t="e">
        <f>VLOOKUP(C18,#REF!,7,0)*10000</f>
        <v>#REF!</v>
      </c>
      <c r="F18" s="2" t="e">
        <f t="shared" si="1"/>
        <v>#REF!</v>
      </c>
    </row>
    <row r="19" spans="1:6">
      <c r="A19" t="s">
        <v>1578</v>
      </c>
      <c r="B19" s="1">
        <v>847500</v>
      </c>
      <c r="C19" t="s">
        <v>1567</v>
      </c>
      <c r="D19" s="1">
        <f t="shared" si="0"/>
        <v>400000</v>
      </c>
      <c r="E19" s="1" t="e">
        <f>VLOOKUP(C19,#REF!,7,0)*10000</f>
        <v>#REF!</v>
      </c>
      <c r="F19" s="2" t="e">
        <f t="shared" si="1"/>
        <v>#REF!</v>
      </c>
    </row>
    <row r="20" spans="1:6">
      <c r="A20" t="s">
        <v>1578</v>
      </c>
      <c r="B20" s="1">
        <v>2359200</v>
      </c>
      <c r="C20" t="s">
        <v>1548</v>
      </c>
      <c r="D20" s="1">
        <f t="shared" si="0"/>
        <v>220000</v>
      </c>
      <c r="E20" s="1" t="e">
        <f>VLOOKUP(C20,#REF!,7,0)*10000</f>
        <v>#REF!</v>
      </c>
      <c r="F20" s="2" t="e">
        <f t="shared" si="1"/>
        <v>#REF!</v>
      </c>
    </row>
    <row r="21" spans="1:6">
      <c r="A21" t="s">
        <v>1578</v>
      </c>
      <c r="B21" s="1">
        <v>16800</v>
      </c>
      <c r="C21" t="s">
        <v>1603</v>
      </c>
      <c r="D21" s="1">
        <f t="shared" si="0"/>
        <v>8057166.00000001</v>
      </c>
      <c r="E21" s="1" t="e">
        <f>VLOOKUP(C21,#REF!,7,0)*10000</f>
        <v>#REF!</v>
      </c>
      <c r="F21" s="2" t="e">
        <f t="shared" si="1"/>
        <v>#REF!</v>
      </c>
    </row>
    <row r="22" spans="1:6">
      <c r="A22" t="s">
        <v>1581</v>
      </c>
      <c r="B22" s="1">
        <v>1581944.4</v>
      </c>
      <c r="C22" t="s">
        <v>1605</v>
      </c>
      <c r="D22" s="1">
        <f t="shared" si="0"/>
        <v>450000</v>
      </c>
      <c r="E22" s="1" t="e">
        <f>VLOOKUP(C22,#REF!,7,0)*10000</f>
        <v>#REF!</v>
      </c>
      <c r="F22" s="2" t="e">
        <f t="shared" si="1"/>
        <v>#REF!</v>
      </c>
    </row>
    <row r="23" spans="1:6">
      <c r="A23" t="s">
        <v>1585</v>
      </c>
      <c r="B23" s="1">
        <v>216838.022740412</v>
      </c>
      <c r="C23" t="s">
        <v>1607</v>
      </c>
      <c r="D23" s="1">
        <f t="shared" si="0"/>
        <v>450000</v>
      </c>
      <c r="E23" s="1" t="e">
        <f>VLOOKUP(C23,#REF!,7,0)*10000</f>
        <v>#REF!</v>
      </c>
      <c r="F23" s="2" t="e">
        <f t="shared" si="1"/>
        <v>#REF!</v>
      </c>
    </row>
    <row r="24" spans="1:6">
      <c r="A24" t="s">
        <v>1585</v>
      </c>
      <c r="B24" s="1">
        <v>315661.977259588</v>
      </c>
      <c r="C24" t="s">
        <v>1609</v>
      </c>
      <c r="D24" s="1">
        <f t="shared" si="0"/>
        <v>1917281.00000001</v>
      </c>
      <c r="E24" s="1" t="e">
        <f>VLOOKUP(C24,#REF!,7,0)*10000</f>
        <v>#REF!</v>
      </c>
      <c r="F24" s="2" t="e">
        <f t="shared" si="1"/>
        <v>#REF!</v>
      </c>
    </row>
    <row r="25" spans="1:6">
      <c r="A25" t="s">
        <v>1588</v>
      </c>
      <c r="B25" s="1">
        <v>1309200</v>
      </c>
      <c r="C25" t="s">
        <v>1611</v>
      </c>
      <c r="D25" s="1">
        <f t="shared" si="0"/>
        <v>12243000</v>
      </c>
      <c r="E25" s="1" t="e">
        <f>VLOOKUP(C25,#REF!,7,0)*10000</f>
        <v>#REF!</v>
      </c>
      <c r="F25" s="2" t="e">
        <f t="shared" si="1"/>
        <v>#REF!</v>
      </c>
    </row>
    <row r="26" spans="1:6">
      <c r="A26" t="s">
        <v>1588</v>
      </c>
      <c r="B26" s="1">
        <v>38000</v>
      </c>
      <c r="C26" t="s">
        <v>1613</v>
      </c>
      <c r="D26" s="1">
        <f t="shared" si="0"/>
        <v>18887021.01</v>
      </c>
      <c r="E26" s="1" t="e">
        <f>VLOOKUP(C26,#REF!,7,0)*10000</f>
        <v>#REF!</v>
      </c>
      <c r="F26" s="2" t="e">
        <f t="shared" si="1"/>
        <v>#REF!</v>
      </c>
    </row>
    <row r="27" spans="1:6">
      <c r="A27" t="s">
        <v>1588</v>
      </c>
      <c r="B27" s="1">
        <v>255600</v>
      </c>
      <c r="C27" t="s">
        <v>1614</v>
      </c>
      <c r="D27" s="1">
        <f t="shared" si="0"/>
        <v>1958600</v>
      </c>
      <c r="E27" s="1" t="e">
        <f>VLOOKUP(C27,#REF!,7,0)*10000</f>
        <v>#REF!</v>
      </c>
      <c r="F27" s="2" t="e">
        <f t="shared" si="1"/>
        <v>#REF!</v>
      </c>
    </row>
    <row r="28" spans="1:6">
      <c r="A28" t="s">
        <v>1591</v>
      </c>
      <c r="B28" s="1">
        <v>300000</v>
      </c>
      <c r="C28" t="s">
        <v>1616</v>
      </c>
      <c r="D28" s="1">
        <f t="shared" si="0"/>
        <v>4246026.55</v>
      </c>
      <c r="E28" s="1" t="e">
        <f>VLOOKUP(C28,#REF!,7,0)*10000</f>
        <v>#REF!</v>
      </c>
      <c r="F28" s="2" t="e">
        <f t="shared" si="1"/>
        <v>#REF!</v>
      </c>
    </row>
    <row r="29" spans="1:6">
      <c r="A29" t="s">
        <v>1595</v>
      </c>
      <c r="B29" s="1">
        <v>450000</v>
      </c>
      <c r="C29" t="s">
        <v>1617</v>
      </c>
      <c r="D29" s="1">
        <f t="shared" si="0"/>
        <v>12649309.13</v>
      </c>
      <c r="E29" s="1" t="e">
        <f>VLOOKUP(C29,#REF!,7,0)*10000</f>
        <v>#REF!</v>
      </c>
      <c r="F29" s="2" t="e">
        <f t="shared" si="1"/>
        <v>#REF!</v>
      </c>
    </row>
    <row r="30" spans="1:6">
      <c r="A30" t="s">
        <v>1598</v>
      </c>
      <c r="B30" s="1">
        <v>168813.285404029</v>
      </c>
      <c r="C30" t="s">
        <v>1619</v>
      </c>
      <c r="D30" s="1">
        <f t="shared" si="0"/>
        <v>3000000</v>
      </c>
      <c r="E30" s="1" t="e">
        <f>VLOOKUP(C30,#REF!,7,0)*10000</f>
        <v>#REF!</v>
      </c>
      <c r="F30" s="2" t="e">
        <f t="shared" si="1"/>
        <v>#REF!</v>
      </c>
    </row>
    <row r="31" spans="1:6">
      <c r="A31" t="s">
        <v>1598</v>
      </c>
      <c r="B31" s="1">
        <v>105120.25762001</v>
      </c>
      <c r="C31" t="s">
        <v>1621</v>
      </c>
      <c r="D31" s="1">
        <f t="shared" si="0"/>
        <v>458400</v>
      </c>
      <c r="E31" s="1" t="e">
        <f>VLOOKUP(C31,#REF!,7,0)*10000</f>
        <v>#REF!</v>
      </c>
      <c r="F31" s="2" t="e">
        <f t="shared" si="1"/>
        <v>#REF!</v>
      </c>
    </row>
    <row r="32" spans="1:6">
      <c r="A32" t="s">
        <v>1598</v>
      </c>
      <c r="B32" s="1">
        <v>126315.584512844</v>
      </c>
      <c r="C32" t="s">
        <v>1622</v>
      </c>
      <c r="D32" s="1">
        <f t="shared" si="0"/>
        <v>2990159</v>
      </c>
      <c r="E32" s="1" t="e">
        <f>VLOOKUP(C32,#REF!,7,0)*10000</f>
        <v>#REF!</v>
      </c>
      <c r="F32" s="2" t="e">
        <f t="shared" si="1"/>
        <v>#REF!</v>
      </c>
    </row>
    <row r="33" spans="1:6">
      <c r="A33" t="s">
        <v>1598</v>
      </c>
      <c r="B33" s="1">
        <v>1029150.87246312</v>
      </c>
      <c r="C33" t="s">
        <v>1624</v>
      </c>
      <c r="D33" s="1">
        <f t="shared" si="0"/>
        <v>2481200</v>
      </c>
      <c r="E33" s="1" t="e">
        <f>VLOOKUP(C33,#REF!,7,0)*10000</f>
        <v>#REF!</v>
      </c>
      <c r="F33" s="2" t="e">
        <f t="shared" si="1"/>
        <v>#REF!</v>
      </c>
    </row>
    <row r="34" spans="1:6">
      <c r="A34" t="s">
        <v>1600</v>
      </c>
      <c r="B34" s="1">
        <v>1375939.90147516</v>
      </c>
      <c r="C34" t="s">
        <v>1626</v>
      </c>
      <c r="D34" s="1">
        <f t="shared" ref="D34:D65" si="2">SUMIFS(B:B,A:A,C34)</f>
        <v>1460000</v>
      </c>
      <c r="E34" s="1" t="e">
        <f>VLOOKUP(C34,#REF!,7,0)*10000</f>
        <v>#REF!</v>
      </c>
      <c r="F34" s="2" t="e">
        <f t="shared" ref="F34:F65" si="3">D34-E34</f>
        <v>#REF!</v>
      </c>
    </row>
    <row r="35" spans="1:6">
      <c r="A35" t="s">
        <v>1600</v>
      </c>
      <c r="B35" s="1">
        <v>160408.058524843</v>
      </c>
      <c r="C35" t="s">
        <v>1627</v>
      </c>
      <c r="D35" s="1">
        <f t="shared" si="2"/>
        <v>2043279.71</v>
      </c>
      <c r="E35" s="1" t="e">
        <f>VLOOKUP(C35,#REF!,7,0)*10000</f>
        <v>#REF!</v>
      </c>
      <c r="F35" s="2" t="e">
        <f t="shared" si="3"/>
        <v>#REF!</v>
      </c>
    </row>
    <row r="36" spans="1:6">
      <c r="A36" t="s">
        <v>1567</v>
      </c>
      <c r="B36" s="1">
        <v>280000</v>
      </c>
      <c r="C36" t="s">
        <v>1628</v>
      </c>
      <c r="D36" s="1">
        <f t="shared" si="2"/>
        <v>1412125.01555953</v>
      </c>
      <c r="E36" s="1" t="e">
        <f>VLOOKUP(C36,#REF!,7,0)*10000</f>
        <v>#REF!</v>
      </c>
      <c r="F36" s="2" t="e">
        <f t="shared" si="3"/>
        <v>#REF!</v>
      </c>
    </row>
    <row r="37" spans="1:6">
      <c r="A37" t="s">
        <v>1567</v>
      </c>
      <c r="B37" s="1">
        <v>120000</v>
      </c>
      <c r="C37" t="s">
        <v>1630</v>
      </c>
      <c r="D37" s="1">
        <f t="shared" si="2"/>
        <v>281695</v>
      </c>
      <c r="E37" s="1" t="e">
        <f>VLOOKUP(C37,#REF!,7,0)*10000</f>
        <v>#REF!</v>
      </c>
      <c r="F37" s="2" t="e">
        <f t="shared" si="3"/>
        <v>#REF!</v>
      </c>
    </row>
    <row r="38" spans="1:6">
      <c r="A38" t="s">
        <v>1548</v>
      </c>
      <c r="B38" s="1">
        <v>220000</v>
      </c>
      <c r="C38" t="s">
        <v>1632</v>
      </c>
      <c r="D38" s="1">
        <f t="shared" si="2"/>
        <v>878098.27</v>
      </c>
      <c r="E38" s="1" t="e">
        <f>VLOOKUP(C38,#REF!,7,0)*10000</f>
        <v>#REF!</v>
      </c>
      <c r="F38" s="2" t="e">
        <f t="shared" si="3"/>
        <v>#REF!</v>
      </c>
    </row>
    <row r="39" spans="1:6">
      <c r="A39" t="s">
        <v>1603</v>
      </c>
      <c r="B39" s="1">
        <v>6879185.35796157</v>
      </c>
      <c r="C39" t="s">
        <v>1634</v>
      </c>
      <c r="D39" s="1">
        <f t="shared" si="2"/>
        <v>194800</v>
      </c>
      <c r="E39" s="1" t="e">
        <f>VLOOKUP(C39,#REF!,7,0)*10000</f>
        <v>#REF!</v>
      </c>
      <c r="F39" s="2" t="e">
        <f t="shared" si="3"/>
        <v>#REF!</v>
      </c>
    </row>
    <row r="40" spans="1:6">
      <c r="A40" t="s">
        <v>1603</v>
      </c>
      <c r="B40" s="1">
        <v>1177980.64203844</v>
      </c>
      <c r="C40" t="s">
        <v>1635</v>
      </c>
      <c r="D40" s="1">
        <f t="shared" si="2"/>
        <v>19915923.74</v>
      </c>
      <c r="E40" s="1" t="e">
        <f>VLOOKUP(C40,#REF!,7,0)*10000</f>
        <v>#REF!</v>
      </c>
      <c r="F40" s="2" t="e">
        <f t="shared" si="3"/>
        <v>#REF!</v>
      </c>
    </row>
    <row r="41" spans="1:6">
      <c r="A41" t="s">
        <v>1605</v>
      </c>
      <c r="B41" s="1">
        <v>100300</v>
      </c>
      <c r="C41" t="s">
        <v>1636</v>
      </c>
      <c r="D41" s="1">
        <f t="shared" si="2"/>
        <v>3200000</v>
      </c>
      <c r="E41" s="1" t="e">
        <f>VLOOKUP(C41,#REF!,7,0)*10000</f>
        <v>#REF!</v>
      </c>
      <c r="F41" s="2" t="e">
        <f t="shared" si="3"/>
        <v>#REF!</v>
      </c>
    </row>
    <row r="42" spans="1:6">
      <c r="A42" t="s">
        <v>1605</v>
      </c>
      <c r="B42" s="1">
        <v>50200</v>
      </c>
      <c r="C42" t="s">
        <v>1638</v>
      </c>
      <c r="D42" s="1">
        <f t="shared" si="2"/>
        <v>6000000</v>
      </c>
      <c r="E42" s="1" t="e">
        <f>VLOOKUP(C42,#REF!,7,0)*10000</f>
        <v>#REF!</v>
      </c>
      <c r="F42" s="2" t="e">
        <f t="shared" si="3"/>
        <v>#REF!</v>
      </c>
    </row>
    <row r="43" spans="1:6">
      <c r="A43" t="s">
        <v>1605</v>
      </c>
      <c r="B43" s="1">
        <v>74500</v>
      </c>
      <c r="C43" t="s">
        <v>1640</v>
      </c>
      <c r="D43" s="1">
        <f t="shared" si="2"/>
        <v>3000000</v>
      </c>
      <c r="E43" s="1" t="e">
        <f>VLOOKUP(C43,#REF!,7,0)*10000</f>
        <v>#REF!</v>
      </c>
      <c r="F43" s="2" t="e">
        <f t="shared" si="3"/>
        <v>#REF!</v>
      </c>
    </row>
    <row r="44" spans="1:6">
      <c r="A44" t="s">
        <v>1605</v>
      </c>
      <c r="B44" s="1">
        <v>100300</v>
      </c>
      <c r="C44" t="s">
        <v>1642</v>
      </c>
      <c r="D44" s="1">
        <f t="shared" si="2"/>
        <v>696100</v>
      </c>
      <c r="E44" s="1" t="e">
        <f>VLOOKUP(C44,#REF!,7,0)*10000</f>
        <v>#REF!</v>
      </c>
      <c r="F44" s="2" t="e">
        <f t="shared" si="3"/>
        <v>#REF!</v>
      </c>
    </row>
    <row r="45" spans="1:6">
      <c r="A45" t="s">
        <v>1605</v>
      </c>
      <c r="B45" s="1">
        <v>50200</v>
      </c>
      <c r="C45" t="s">
        <v>1643</v>
      </c>
      <c r="D45" s="1">
        <f t="shared" si="2"/>
        <v>175100</v>
      </c>
      <c r="E45" s="1" t="e">
        <f>VLOOKUP(C45,#REF!,7,0)*10000</f>
        <v>#REF!</v>
      </c>
      <c r="F45" s="2" t="e">
        <f t="shared" si="3"/>
        <v>#REF!</v>
      </c>
    </row>
    <row r="46" spans="1:6">
      <c r="A46" t="s">
        <v>1605</v>
      </c>
      <c r="B46" s="1">
        <v>74500</v>
      </c>
      <c r="C46" t="s">
        <v>1645</v>
      </c>
      <c r="D46" s="1">
        <f t="shared" si="2"/>
        <v>5589286.83</v>
      </c>
      <c r="E46" s="1" t="e">
        <f>VLOOKUP(C46,#REF!,7,0)*10000</f>
        <v>#REF!</v>
      </c>
      <c r="F46" s="2" t="e">
        <f t="shared" si="3"/>
        <v>#REF!</v>
      </c>
    </row>
    <row r="47" spans="1:6">
      <c r="A47" t="s">
        <v>1607</v>
      </c>
      <c r="B47" s="1">
        <v>450000</v>
      </c>
      <c r="C47" t="s">
        <v>1646</v>
      </c>
      <c r="D47" s="1">
        <f t="shared" si="2"/>
        <v>8395180.6</v>
      </c>
      <c r="E47" s="1" t="e">
        <f>VLOOKUP(C47,#REF!,7,0)*10000</f>
        <v>#REF!</v>
      </c>
      <c r="F47" s="2" t="e">
        <f t="shared" si="3"/>
        <v>#REF!</v>
      </c>
    </row>
    <row r="48" spans="1:6">
      <c r="A48" t="s">
        <v>1609</v>
      </c>
      <c r="B48" s="1">
        <v>488201.249867655</v>
      </c>
      <c r="C48" t="s">
        <v>1648</v>
      </c>
      <c r="D48" s="1">
        <f t="shared" si="2"/>
        <v>3371269.3</v>
      </c>
      <c r="E48" s="1" t="e">
        <f>VLOOKUP(C48,#REF!,7,0)*10000</f>
        <v>#REF!</v>
      </c>
      <c r="F48" s="2" t="e">
        <f t="shared" si="3"/>
        <v>#REF!</v>
      </c>
    </row>
    <row r="49" spans="1:6">
      <c r="A49" t="s">
        <v>1609</v>
      </c>
      <c r="B49" s="1">
        <v>1429079.75013235</v>
      </c>
      <c r="C49" t="s">
        <v>1650</v>
      </c>
      <c r="D49" s="1">
        <f t="shared" si="2"/>
        <v>478200</v>
      </c>
      <c r="E49" s="1" t="e">
        <f>VLOOKUP(C49,#REF!,7,0)*10000</f>
        <v>#REF!</v>
      </c>
      <c r="F49" s="2" t="e">
        <f t="shared" si="3"/>
        <v>#REF!</v>
      </c>
    </row>
    <row r="50" spans="1:6">
      <c r="A50" t="s">
        <v>1611</v>
      </c>
      <c r="B50" s="1">
        <v>6117166.48265689</v>
      </c>
      <c r="C50" t="s">
        <v>1629</v>
      </c>
      <c r="D50" s="1">
        <f t="shared" si="2"/>
        <v>1581758.1</v>
      </c>
      <c r="E50" s="1" t="e">
        <f>VLOOKUP(C50,#REF!,7,0)*10000</f>
        <v>#REF!</v>
      </c>
      <c r="F50" s="2" t="e">
        <f t="shared" si="3"/>
        <v>#REF!</v>
      </c>
    </row>
    <row r="51" spans="1:6">
      <c r="A51" t="s">
        <v>1611</v>
      </c>
      <c r="B51" s="1">
        <v>1140772.74181449</v>
      </c>
      <c r="C51" t="s">
        <v>1633</v>
      </c>
      <c r="D51" s="1">
        <f t="shared" si="2"/>
        <v>289500</v>
      </c>
      <c r="E51" s="1" t="e">
        <f>VLOOKUP(C51,#REF!,7,0)*10000</f>
        <v>#REF!</v>
      </c>
      <c r="F51" s="2" t="e">
        <f t="shared" si="3"/>
        <v>#REF!</v>
      </c>
    </row>
    <row r="52" spans="1:6">
      <c r="A52" t="s">
        <v>1611</v>
      </c>
      <c r="B52" s="1">
        <v>1588895.76499463</v>
      </c>
      <c r="C52" t="s">
        <v>1631</v>
      </c>
      <c r="D52" s="1">
        <f t="shared" si="2"/>
        <v>2028286.07</v>
      </c>
      <c r="E52" s="1" t="e">
        <f>VLOOKUP(C52,#REF!,7,0)*10000</f>
        <v>#REF!</v>
      </c>
      <c r="F52" s="2" t="e">
        <f t="shared" si="3"/>
        <v>#REF!</v>
      </c>
    </row>
    <row r="53" spans="1:6">
      <c r="A53" t="s">
        <v>1611</v>
      </c>
      <c r="B53" s="1">
        <v>3396165.01053399</v>
      </c>
      <c r="C53" t="s">
        <v>1558</v>
      </c>
      <c r="D53" s="1">
        <f t="shared" si="2"/>
        <v>150000</v>
      </c>
      <c r="E53" s="1" t="e">
        <f>VLOOKUP(C53,#REF!,7,0)*10000</f>
        <v>#REF!</v>
      </c>
      <c r="F53" s="2" t="e">
        <f t="shared" si="3"/>
        <v>#REF!</v>
      </c>
    </row>
    <row r="54" spans="1:6">
      <c r="A54" t="s">
        <v>1613</v>
      </c>
      <c r="B54" s="1">
        <v>16958400.9529678</v>
      </c>
      <c r="C54" t="s">
        <v>1653</v>
      </c>
      <c r="D54" s="1">
        <f t="shared" si="2"/>
        <v>13011568.68</v>
      </c>
      <c r="E54" s="1" t="e">
        <f>VLOOKUP(C54,#REF!,7,0)*10000</f>
        <v>#REF!</v>
      </c>
      <c r="F54" s="2" t="e">
        <f t="shared" si="3"/>
        <v>#REF!</v>
      </c>
    </row>
    <row r="55" spans="1:6">
      <c r="A55" t="s">
        <v>1613</v>
      </c>
      <c r="B55" s="1">
        <v>154068.213269829</v>
      </c>
      <c r="C55" t="s">
        <v>1655</v>
      </c>
      <c r="D55" s="1">
        <f t="shared" si="2"/>
        <v>1108600</v>
      </c>
      <c r="E55" s="1" t="e">
        <f>VLOOKUP(C55,#REF!,7,0)*10000</f>
        <v>#REF!</v>
      </c>
      <c r="F55" s="2" t="e">
        <f t="shared" si="3"/>
        <v>#REF!</v>
      </c>
    </row>
    <row r="56" spans="1:6">
      <c r="A56" t="s">
        <v>1613</v>
      </c>
      <c r="B56" s="1">
        <v>308538.956162832</v>
      </c>
      <c r="C56" t="s">
        <v>1658</v>
      </c>
      <c r="D56" s="1">
        <f t="shared" si="2"/>
        <v>297000</v>
      </c>
      <c r="E56" s="1" t="e">
        <f>VLOOKUP(C56,#REF!,7,0)*10000</f>
        <v>#REF!</v>
      </c>
      <c r="F56" s="2" t="e">
        <f t="shared" si="3"/>
        <v>#REF!</v>
      </c>
    </row>
    <row r="57" spans="1:6">
      <c r="A57" t="s">
        <v>1613</v>
      </c>
      <c r="B57" s="1">
        <v>1196519.30488456</v>
      </c>
      <c r="C57" t="s">
        <v>1660</v>
      </c>
      <c r="D57" s="1">
        <f t="shared" si="2"/>
        <v>680800</v>
      </c>
      <c r="E57" s="1" t="e">
        <f>VLOOKUP(C57,#REF!,7,0)*10000</f>
        <v>#REF!</v>
      </c>
      <c r="F57" s="2" t="e">
        <f t="shared" si="3"/>
        <v>#REF!</v>
      </c>
    </row>
    <row r="58" spans="1:6">
      <c r="A58" t="s">
        <v>1613</v>
      </c>
      <c r="B58" s="1">
        <v>25258.7338541653</v>
      </c>
      <c r="C58" t="s">
        <v>1662</v>
      </c>
      <c r="D58" s="1">
        <f t="shared" si="2"/>
        <v>500000</v>
      </c>
      <c r="E58" s="1" t="e">
        <f>VLOOKUP(C58,#REF!,7,0)*10000</f>
        <v>#REF!</v>
      </c>
      <c r="F58" s="2" t="e">
        <f t="shared" si="3"/>
        <v>#REF!</v>
      </c>
    </row>
    <row r="59" spans="1:6">
      <c r="A59" t="s">
        <v>1613</v>
      </c>
      <c r="B59" s="1">
        <v>233869.711064064</v>
      </c>
      <c r="C59" t="s">
        <v>1664</v>
      </c>
      <c r="D59" s="1">
        <f t="shared" si="2"/>
        <v>13440000</v>
      </c>
      <c r="E59" s="1" t="e">
        <f>VLOOKUP(C59,#REF!,7,0)*10000</f>
        <v>#REF!</v>
      </c>
      <c r="F59" s="2" t="e">
        <f t="shared" si="3"/>
        <v>#REF!</v>
      </c>
    </row>
    <row r="60" spans="1:6">
      <c r="A60" t="s">
        <v>1613</v>
      </c>
      <c r="B60" s="1">
        <v>10365.1377967292</v>
      </c>
      <c r="C60" t="s">
        <v>1666</v>
      </c>
      <c r="D60" s="1">
        <f t="shared" si="2"/>
        <v>6300000</v>
      </c>
      <c r="E60" s="1" t="e">
        <f>VLOOKUP(C60,#REF!,7,0)*10000</f>
        <v>#REF!</v>
      </c>
      <c r="F60" s="2" t="e">
        <f t="shared" si="3"/>
        <v>#REF!</v>
      </c>
    </row>
    <row r="61" spans="1:6">
      <c r="A61" t="s">
        <v>1614</v>
      </c>
      <c r="B61" s="1">
        <v>1958600</v>
      </c>
      <c r="C61" t="s">
        <v>1668</v>
      </c>
      <c r="D61" s="1">
        <f t="shared" si="2"/>
        <v>5000000</v>
      </c>
      <c r="E61" s="1" t="e">
        <f>VLOOKUP(C61,#REF!,7,0)*10000</f>
        <v>#REF!</v>
      </c>
      <c r="F61" s="2" t="e">
        <f t="shared" si="3"/>
        <v>#REF!</v>
      </c>
    </row>
    <row r="62" spans="1:6">
      <c r="A62" t="s">
        <v>1616</v>
      </c>
      <c r="B62" s="1">
        <v>2164426.55</v>
      </c>
      <c r="C62" t="s">
        <v>1602</v>
      </c>
      <c r="D62" s="1">
        <f t="shared" si="2"/>
        <v>430000</v>
      </c>
      <c r="E62" s="1" t="e">
        <f>VLOOKUP(C62,#REF!,7,0)*10000</f>
        <v>#REF!</v>
      </c>
      <c r="F62" s="2" t="e">
        <f t="shared" si="3"/>
        <v>#REF!</v>
      </c>
    </row>
    <row r="63" spans="1:6">
      <c r="A63" t="s">
        <v>1616</v>
      </c>
      <c r="B63" s="1">
        <v>623800</v>
      </c>
      <c r="C63" t="s">
        <v>1661</v>
      </c>
      <c r="D63" s="1">
        <f t="shared" si="2"/>
        <v>8864548.54</v>
      </c>
      <c r="E63" s="1" t="e">
        <f>VLOOKUP(C63,#REF!,7,0)*10000</f>
        <v>#REF!</v>
      </c>
      <c r="F63" s="2" t="e">
        <f t="shared" si="3"/>
        <v>#REF!</v>
      </c>
    </row>
    <row r="64" spans="1:6">
      <c r="A64" t="s">
        <v>1616</v>
      </c>
      <c r="B64" s="1">
        <v>429100</v>
      </c>
      <c r="C64" t="s">
        <v>1562</v>
      </c>
      <c r="D64" s="1">
        <f t="shared" si="2"/>
        <v>200000</v>
      </c>
      <c r="E64" s="1" t="e">
        <f>VLOOKUP(C64,#REF!,7,0)*10000</f>
        <v>#REF!</v>
      </c>
      <c r="F64" s="2" t="e">
        <f t="shared" si="3"/>
        <v>#REF!</v>
      </c>
    </row>
    <row r="65" spans="1:6">
      <c r="A65" t="s">
        <v>1616</v>
      </c>
      <c r="B65" s="1">
        <v>988600</v>
      </c>
      <c r="C65" t="s">
        <v>1604</v>
      </c>
      <c r="D65" s="1">
        <f t="shared" si="2"/>
        <v>230000</v>
      </c>
      <c r="E65" s="1" t="e">
        <f>VLOOKUP(C65,#REF!,7,0)*10000</f>
        <v>#REF!</v>
      </c>
      <c r="F65" s="2" t="e">
        <f t="shared" si="3"/>
        <v>#REF!</v>
      </c>
    </row>
    <row r="66" spans="1:6">
      <c r="A66" t="s">
        <v>1616</v>
      </c>
      <c r="B66" s="1">
        <v>32900</v>
      </c>
      <c r="C66" t="s">
        <v>1586</v>
      </c>
      <c r="D66" s="1">
        <f t="shared" ref="D66:D97" si="4">SUMIFS(B:B,A:A,C66)</f>
        <v>450000</v>
      </c>
      <c r="E66" s="1" t="e">
        <f>VLOOKUP(C66,#REF!,7,0)*10000</f>
        <v>#REF!</v>
      </c>
      <c r="F66" s="2" t="e">
        <f t="shared" ref="F66:F97" si="5">D66-E66</f>
        <v>#REF!</v>
      </c>
    </row>
    <row r="67" spans="1:6">
      <c r="A67" t="s">
        <v>1616</v>
      </c>
      <c r="B67" s="1">
        <v>7200</v>
      </c>
      <c r="C67" t="s">
        <v>1652</v>
      </c>
      <c r="D67" s="1">
        <f t="shared" si="4"/>
        <v>221600</v>
      </c>
      <c r="E67" s="1" t="e">
        <f>VLOOKUP(C67,#REF!,7,0)*10000</f>
        <v>#REF!</v>
      </c>
      <c r="F67" s="2" t="e">
        <f t="shared" si="5"/>
        <v>#REF!</v>
      </c>
    </row>
    <row r="68" spans="1:6">
      <c r="A68" t="s">
        <v>1617</v>
      </c>
      <c r="B68" s="1">
        <v>5616434.53</v>
      </c>
      <c r="C68" t="s">
        <v>1663</v>
      </c>
      <c r="D68" s="1">
        <f t="shared" si="4"/>
        <v>350000</v>
      </c>
      <c r="E68" s="1" t="e">
        <f>VLOOKUP(C68,#REF!,7,0)*10000</f>
        <v>#REF!</v>
      </c>
      <c r="F68" s="2" t="e">
        <f t="shared" si="5"/>
        <v>#REF!</v>
      </c>
    </row>
    <row r="69" spans="1:6">
      <c r="A69" t="s">
        <v>1617</v>
      </c>
      <c r="B69" s="1">
        <v>73295</v>
      </c>
      <c r="C69" t="s">
        <v>1674</v>
      </c>
      <c r="D69" s="1">
        <f t="shared" si="4"/>
        <v>18540755.0001271</v>
      </c>
      <c r="E69" s="1" t="e">
        <f>VLOOKUP(C69,#REF!,7,0)*10000</f>
        <v>#REF!</v>
      </c>
      <c r="F69" s="2" t="e">
        <f t="shared" si="5"/>
        <v>#REF!</v>
      </c>
    </row>
    <row r="70" spans="1:6">
      <c r="A70" t="s">
        <v>1617</v>
      </c>
      <c r="B70" s="1">
        <v>135676</v>
      </c>
      <c r="C70" t="s">
        <v>1665</v>
      </c>
      <c r="D70" s="1">
        <f t="shared" si="4"/>
        <v>1235600</v>
      </c>
      <c r="E70" s="1" t="e">
        <f>VLOOKUP(C70,#REF!,7,0)*10000</f>
        <v>#REF!</v>
      </c>
      <c r="F70" s="2" t="e">
        <f t="shared" si="5"/>
        <v>#REF!</v>
      </c>
    </row>
    <row r="71" spans="1:6">
      <c r="A71" t="s">
        <v>1617</v>
      </c>
      <c r="B71" s="1">
        <v>39911</v>
      </c>
      <c r="C71" t="s">
        <v>1676</v>
      </c>
      <c r="D71" s="1">
        <f t="shared" si="4"/>
        <v>685500</v>
      </c>
      <c r="E71" s="1" t="e">
        <f>VLOOKUP(C71,#REF!,7,0)*10000</f>
        <v>#REF!</v>
      </c>
      <c r="F71" s="2" t="e">
        <f t="shared" si="5"/>
        <v>#REF!</v>
      </c>
    </row>
    <row r="72" spans="1:6">
      <c r="A72" t="s">
        <v>1617</v>
      </c>
      <c r="B72" s="1">
        <v>77896</v>
      </c>
      <c r="C72" t="s">
        <v>1677</v>
      </c>
      <c r="D72" s="1">
        <f t="shared" si="4"/>
        <v>11545734.05</v>
      </c>
      <c r="E72" s="1" t="e">
        <f>VLOOKUP(C72,#REF!,7,0)*10000</f>
        <v>#REF!</v>
      </c>
      <c r="F72" s="2" t="e">
        <f t="shared" si="5"/>
        <v>#REF!</v>
      </c>
    </row>
    <row r="73" spans="1:6">
      <c r="A73" t="s">
        <v>1617</v>
      </c>
      <c r="B73" s="1">
        <v>20758</v>
      </c>
      <c r="C73" t="s">
        <v>1678</v>
      </c>
      <c r="D73" s="1">
        <f t="shared" si="4"/>
        <v>800000</v>
      </c>
      <c r="E73" s="1" t="e">
        <f>VLOOKUP(C73,#REF!,7,0)*10000</f>
        <v>#REF!</v>
      </c>
      <c r="F73" s="2" t="e">
        <f t="shared" si="5"/>
        <v>#REF!</v>
      </c>
    </row>
    <row r="74" spans="1:6">
      <c r="A74" t="s">
        <v>1617</v>
      </c>
      <c r="B74" s="1">
        <v>57673</v>
      </c>
      <c r="C74" t="s">
        <v>1620</v>
      </c>
      <c r="D74" s="1">
        <f t="shared" si="4"/>
        <v>3225005</v>
      </c>
      <c r="E74" s="1" t="e">
        <f>VLOOKUP(C74,#REF!,7,0)*10000</f>
        <v>#REF!</v>
      </c>
      <c r="F74" s="2" t="e">
        <f t="shared" si="5"/>
        <v>#REF!</v>
      </c>
    </row>
    <row r="75" spans="1:6">
      <c r="A75" t="s">
        <v>1617</v>
      </c>
      <c r="B75" s="1">
        <v>60776</v>
      </c>
      <c r="C75" t="s">
        <v>1681</v>
      </c>
      <c r="D75" s="1">
        <f t="shared" si="4"/>
        <v>4302600</v>
      </c>
      <c r="E75" s="1" t="e">
        <f>VLOOKUP(C75,#REF!,7,0)*10000</f>
        <v>#REF!</v>
      </c>
      <c r="F75" s="2" t="e">
        <f t="shared" si="5"/>
        <v>#REF!</v>
      </c>
    </row>
    <row r="76" spans="1:6">
      <c r="A76" t="s">
        <v>1617</v>
      </c>
      <c r="B76" s="1">
        <v>431531</v>
      </c>
      <c r="C76" t="s">
        <v>1682</v>
      </c>
      <c r="D76" s="1">
        <f t="shared" si="4"/>
        <v>5694769.45</v>
      </c>
      <c r="E76" s="1" t="e">
        <f>VLOOKUP(C76,#REF!,7,0)*10000</f>
        <v>#REF!</v>
      </c>
      <c r="F76" s="2" t="e">
        <f t="shared" si="5"/>
        <v>#REF!</v>
      </c>
    </row>
    <row r="77" spans="1:6">
      <c r="A77" t="s">
        <v>1617</v>
      </c>
      <c r="B77" s="1">
        <v>1436475</v>
      </c>
      <c r="C77" t="s">
        <v>1680</v>
      </c>
      <c r="D77" s="1">
        <f t="shared" si="4"/>
        <v>2950828.03</v>
      </c>
      <c r="E77" s="1" t="e">
        <f>VLOOKUP(C77,#REF!,7,0)*10000</f>
        <v>#REF!</v>
      </c>
      <c r="F77" s="2" t="e">
        <f t="shared" si="5"/>
        <v>#REF!</v>
      </c>
    </row>
    <row r="78" spans="1:6">
      <c r="A78" t="s">
        <v>1617</v>
      </c>
      <c r="B78" s="1">
        <v>397184</v>
      </c>
      <c r="C78" t="s">
        <v>1683</v>
      </c>
      <c r="D78" s="1">
        <f t="shared" si="4"/>
        <v>5764199.99999999</v>
      </c>
      <c r="E78" s="1" t="e">
        <f>VLOOKUP(C78,#REF!,7,0)*10000</f>
        <v>#REF!</v>
      </c>
      <c r="F78" s="2" t="e">
        <f t="shared" si="5"/>
        <v>#REF!</v>
      </c>
    </row>
    <row r="79" spans="1:6">
      <c r="A79" t="s">
        <v>1617</v>
      </c>
      <c r="B79" s="1">
        <v>512102</v>
      </c>
      <c r="C79" t="s">
        <v>1684</v>
      </c>
      <c r="D79" s="1">
        <f t="shared" si="4"/>
        <v>3262500</v>
      </c>
      <c r="E79" s="1" t="e">
        <f>VLOOKUP(C79,#REF!,7,0)*10000</f>
        <v>#REF!</v>
      </c>
      <c r="F79" s="2" t="e">
        <f t="shared" si="5"/>
        <v>#REF!</v>
      </c>
    </row>
    <row r="80" spans="1:6">
      <c r="A80" t="s">
        <v>1617</v>
      </c>
      <c r="B80" s="1">
        <v>104004</v>
      </c>
      <c r="C80" t="s">
        <v>1649</v>
      </c>
      <c r="D80" s="1">
        <f t="shared" si="4"/>
        <v>1239589.63</v>
      </c>
      <c r="E80" s="1" t="e">
        <f>VLOOKUP(C80,#REF!,7,0)*10000</f>
        <v>#REF!</v>
      </c>
      <c r="F80" s="2" t="e">
        <f t="shared" si="5"/>
        <v>#REF!</v>
      </c>
    </row>
    <row r="81" spans="1:6">
      <c r="A81" t="s">
        <v>1617</v>
      </c>
      <c r="B81" s="1">
        <v>304201</v>
      </c>
      <c r="C81" t="s">
        <v>1641</v>
      </c>
      <c r="D81" s="1">
        <f t="shared" si="4"/>
        <v>600000</v>
      </c>
      <c r="E81" s="1" t="e">
        <f>VLOOKUP(C81,#REF!,7,0)*10000</f>
        <v>#REF!</v>
      </c>
      <c r="F81" s="2" t="e">
        <f t="shared" si="5"/>
        <v>#REF!</v>
      </c>
    </row>
    <row r="82" spans="1:6">
      <c r="A82" t="s">
        <v>1617</v>
      </c>
      <c r="B82" s="1">
        <v>179653</v>
      </c>
      <c r="C82" t="s">
        <v>1685</v>
      </c>
      <c r="D82" s="1">
        <f t="shared" si="4"/>
        <v>7217438.82</v>
      </c>
      <c r="E82" s="1" t="e">
        <f>VLOOKUP(C82,#REF!,7,0)*10000</f>
        <v>#REF!</v>
      </c>
      <c r="F82" s="2" t="e">
        <f t="shared" si="5"/>
        <v>#REF!</v>
      </c>
    </row>
    <row r="83" spans="1:6">
      <c r="A83" t="s">
        <v>1617</v>
      </c>
      <c r="B83" s="1">
        <v>61739</v>
      </c>
      <c r="C83" t="s">
        <v>1686</v>
      </c>
      <c r="D83" s="1">
        <f t="shared" si="4"/>
        <v>10934471.15</v>
      </c>
      <c r="E83" s="1" t="e">
        <f>VLOOKUP(C83,#REF!,7,0)*10000</f>
        <v>#REF!</v>
      </c>
      <c r="F83" s="2" t="e">
        <f t="shared" si="5"/>
        <v>#REF!</v>
      </c>
    </row>
    <row r="84" spans="1:6">
      <c r="A84" t="s">
        <v>1617</v>
      </c>
      <c r="B84" s="1">
        <v>1465365</v>
      </c>
      <c r="C84" t="s">
        <v>1610</v>
      </c>
      <c r="D84" s="1">
        <f t="shared" si="4"/>
        <v>1469000</v>
      </c>
      <c r="E84" s="1" t="e">
        <f>VLOOKUP(C84,#REF!,7,0)*10000</f>
        <v>#REF!</v>
      </c>
      <c r="F84" s="2" t="e">
        <f t="shared" si="5"/>
        <v>#REF!</v>
      </c>
    </row>
    <row r="85" spans="1:6">
      <c r="A85" t="s">
        <v>1617</v>
      </c>
      <c r="B85" s="1">
        <v>4280</v>
      </c>
      <c r="C85" t="s">
        <v>1618</v>
      </c>
      <c r="D85" s="1">
        <f t="shared" si="4"/>
        <v>500000</v>
      </c>
      <c r="E85" s="1" t="e">
        <f>VLOOKUP(C85,#REF!,7,0)*10000</f>
        <v>#REF!</v>
      </c>
      <c r="F85" s="2" t="e">
        <f t="shared" si="5"/>
        <v>#REF!</v>
      </c>
    </row>
    <row r="86" spans="1:6">
      <c r="A86" t="s">
        <v>1617</v>
      </c>
      <c r="B86" s="1">
        <v>16050</v>
      </c>
      <c r="C86" t="s">
        <v>1669</v>
      </c>
      <c r="D86" s="1">
        <f t="shared" si="4"/>
        <v>4653500</v>
      </c>
      <c r="E86" s="1" t="e">
        <f>VLOOKUP(C86,#REF!,7,0)*10000</f>
        <v>#REF!</v>
      </c>
      <c r="F86" s="2" t="e">
        <f t="shared" si="5"/>
        <v>#REF!</v>
      </c>
    </row>
    <row r="87" spans="1:6">
      <c r="A87" t="s">
        <v>1617</v>
      </c>
      <c r="B87" s="1">
        <v>192172</v>
      </c>
      <c r="C87" t="s">
        <v>1579</v>
      </c>
      <c r="D87" s="1">
        <f t="shared" si="4"/>
        <v>350000</v>
      </c>
      <c r="E87" s="1" t="e">
        <f>VLOOKUP(C87,#REF!,7,0)*10000</f>
        <v>#REF!</v>
      </c>
      <c r="F87" s="2" t="e">
        <f t="shared" si="5"/>
        <v>#REF!</v>
      </c>
    </row>
    <row r="88" spans="1:6">
      <c r="A88" t="s">
        <v>1617</v>
      </c>
      <c r="B88" s="1">
        <v>103255</v>
      </c>
      <c r="C88" t="s">
        <v>1582</v>
      </c>
      <c r="D88" s="1">
        <f t="shared" si="4"/>
        <v>550000</v>
      </c>
      <c r="E88" s="1" t="e">
        <f>VLOOKUP(C88,#REF!,7,0)*10000</f>
        <v>#REF!</v>
      </c>
      <c r="F88" s="2" t="e">
        <f t="shared" si="5"/>
        <v>#REF!</v>
      </c>
    </row>
    <row r="89" spans="1:6">
      <c r="A89" t="s">
        <v>1617</v>
      </c>
      <c r="B89" s="1">
        <v>3317</v>
      </c>
      <c r="C89" t="s">
        <v>1687</v>
      </c>
      <c r="D89" s="1">
        <f t="shared" si="4"/>
        <v>496096</v>
      </c>
      <c r="E89" s="1" t="e">
        <f>VLOOKUP(C89,#REF!,7,0)*10000</f>
        <v>#REF!</v>
      </c>
      <c r="F89" s="2" t="e">
        <f t="shared" si="5"/>
        <v>#REF!</v>
      </c>
    </row>
    <row r="90" spans="1:6">
      <c r="A90" t="s">
        <v>1617</v>
      </c>
      <c r="B90" s="1">
        <v>2140</v>
      </c>
      <c r="C90" t="s">
        <v>1608</v>
      </c>
      <c r="D90" s="1">
        <f t="shared" si="4"/>
        <v>460000</v>
      </c>
      <c r="E90" s="1" t="e">
        <f>VLOOKUP(C90,#REF!,7,0)*10000</f>
        <v>#REF!</v>
      </c>
      <c r="F90" s="2" t="e">
        <f t="shared" si="5"/>
        <v>#REF!</v>
      </c>
    </row>
    <row r="91" spans="1:6">
      <c r="A91" t="s">
        <v>1617</v>
      </c>
      <c r="B91" s="1">
        <v>28783</v>
      </c>
      <c r="C91" t="s">
        <v>1623</v>
      </c>
      <c r="D91" s="1">
        <f t="shared" si="4"/>
        <v>250000</v>
      </c>
      <c r="E91" s="1" t="e">
        <f>VLOOKUP(C91,#REF!,7,0)*10000</f>
        <v>#REF!</v>
      </c>
      <c r="F91" s="2" t="e">
        <f t="shared" si="5"/>
        <v>#REF!</v>
      </c>
    </row>
    <row r="92" spans="1:6">
      <c r="A92" t="s">
        <v>1617</v>
      </c>
      <c r="B92" s="1">
        <v>197393.6</v>
      </c>
      <c r="C92" t="s">
        <v>1612</v>
      </c>
      <c r="D92" s="1">
        <f t="shared" si="4"/>
        <v>450000</v>
      </c>
      <c r="E92" s="1" t="e">
        <f>VLOOKUP(C92,#REF!,7,0)*10000</f>
        <v>#REF!</v>
      </c>
      <c r="F92" s="2" t="e">
        <f t="shared" si="5"/>
        <v>#REF!</v>
      </c>
    </row>
    <row r="93" spans="1:6">
      <c r="A93" t="s">
        <v>1617</v>
      </c>
      <c r="B93" s="1">
        <v>624666</v>
      </c>
      <c r="C93" t="s">
        <v>1592</v>
      </c>
      <c r="D93" s="1">
        <f t="shared" si="4"/>
        <v>500000</v>
      </c>
      <c r="E93" s="1" t="e">
        <f>VLOOKUP(C93,#REF!,7,0)*10000</f>
        <v>#REF!</v>
      </c>
      <c r="F93" s="2" t="e">
        <f t="shared" si="5"/>
        <v>#REF!</v>
      </c>
    </row>
    <row r="94" spans="1:6">
      <c r="A94" t="s">
        <v>1617</v>
      </c>
      <c r="B94" s="1">
        <v>502579</v>
      </c>
      <c r="C94" t="s">
        <v>1691</v>
      </c>
      <c r="D94" s="1">
        <f t="shared" si="4"/>
        <v>3083400</v>
      </c>
      <c r="E94" s="1" t="e">
        <f>VLOOKUP(C94,#REF!,7,0)*10000</f>
        <v>#REF!</v>
      </c>
      <c r="F94" s="2" t="e">
        <f t="shared" si="5"/>
        <v>#REF!</v>
      </c>
    </row>
    <row r="95" spans="1:6">
      <c r="A95" t="s">
        <v>1619</v>
      </c>
      <c r="B95" s="1">
        <v>2117896.54082944</v>
      </c>
      <c r="C95" t="s">
        <v>1692</v>
      </c>
      <c r="D95" s="1">
        <f t="shared" si="4"/>
        <v>1360000</v>
      </c>
      <c r="E95" s="1" t="e">
        <f>VLOOKUP(C95,#REF!,7,0)*10000</f>
        <v>#REF!</v>
      </c>
      <c r="F95" s="2" t="e">
        <f t="shared" si="5"/>
        <v>#REF!</v>
      </c>
    </row>
    <row r="96" spans="1:6">
      <c r="A96" t="s">
        <v>1619</v>
      </c>
      <c r="B96" s="1">
        <v>286832.710762098</v>
      </c>
      <c r="C96" t="s">
        <v>1693</v>
      </c>
      <c r="D96" s="1">
        <f t="shared" si="4"/>
        <v>2850000</v>
      </c>
      <c r="E96" s="1" t="e">
        <f>VLOOKUP(C96,#REF!,7,0)*10000</f>
        <v>#REF!</v>
      </c>
      <c r="F96" s="2" t="e">
        <f t="shared" si="5"/>
        <v>#REF!</v>
      </c>
    </row>
    <row r="97" spans="1:6">
      <c r="A97" t="s">
        <v>1619</v>
      </c>
      <c r="B97" s="1">
        <v>17988.1454601998</v>
      </c>
      <c r="C97" t="s">
        <v>1695</v>
      </c>
      <c r="D97" s="1">
        <f t="shared" si="4"/>
        <v>11540000</v>
      </c>
      <c r="E97" s="1" t="e">
        <f>VLOOKUP(C97,#REF!,7,0)*10000</f>
        <v>#REF!</v>
      </c>
      <c r="F97" s="2" t="e">
        <f t="shared" si="5"/>
        <v>#REF!</v>
      </c>
    </row>
    <row r="98" spans="1:6">
      <c r="A98" t="s">
        <v>1619</v>
      </c>
      <c r="B98" s="1">
        <v>29328.4980329344</v>
      </c>
      <c r="C98" t="s">
        <v>1697</v>
      </c>
      <c r="D98" s="1">
        <f t="shared" ref="D98:D129" si="6">SUMIFS(B:B,A:A,C98)</f>
        <v>2100000</v>
      </c>
      <c r="E98" s="1" t="e">
        <f>VLOOKUP(C98,#REF!,7,0)*10000</f>
        <v>#REF!</v>
      </c>
      <c r="F98" s="2" t="e">
        <f t="shared" ref="F98:F129" si="7">D98-E98</f>
        <v>#REF!</v>
      </c>
    </row>
    <row r="99" spans="1:6">
      <c r="A99" t="s">
        <v>1619</v>
      </c>
      <c r="B99" s="1">
        <v>37540.477482156</v>
      </c>
      <c r="C99" t="s">
        <v>1699</v>
      </c>
      <c r="D99" s="1">
        <f t="shared" si="6"/>
        <v>3000000</v>
      </c>
      <c r="E99" s="1" t="e">
        <f>VLOOKUP(C99,#REF!,7,0)*10000</f>
        <v>#REF!</v>
      </c>
      <c r="F99" s="2" t="e">
        <f t="shared" si="7"/>
        <v>#REF!</v>
      </c>
    </row>
    <row r="100" spans="1:6">
      <c r="A100" t="s">
        <v>1619</v>
      </c>
      <c r="B100" s="1">
        <v>70388.3952790425</v>
      </c>
      <c r="C100" t="s">
        <v>1701</v>
      </c>
      <c r="D100" s="1">
        <f t="shared" si="6"/>
        <v>1200000</v>
      </c>
      <c r="E100" s="1" t="e">
        <f>VLOOKUP(C100,#REF!,7,0)*10000</f>
        <v>#REF!</v>
      </c>
      <c r="F100" s="2" t="e">
        <f t="shared" si="7"/>
        <v>#REF!</v>
      </c>
    </row>
    <row r="101" spans="1:6">
      <c r="A101" t="s">
        <v>1619</v>
      </c>
      <c r="B101" s="1">
        <v>42233.0371674255</v>
      </c>
      <c r="C101" t="s">
        <v>1551</v>
      </c>
      <c r="D101" s="1">
        <f t="shared" si="6"/>
        <v>1764000</v>
      </c>
      <c r="E101" s="1" t="e">
        <f>VLOOKUP(C101,#REF!,7,0)*10000</f>
        <v>#REF!</v>
      </c>
      <c r="F101" s="2" t="e">
        <f t="shared" si="7"/>
        <v>#REF!</v>
      </c>
    </row>
    <row r="102" spans="1:6">
      <c r="A102" t="s">
        <v>1619</v>
      </c>
      <c r="B102" s="1">
        <v>11731.3992131738</v>
      </c>
      <c r="C102" t="s">
        <v>1702</v>
      </c>
      <c r="D102" s="1">
        <f t="shared" si="6"/>
        <v>4500000</v>
      </c>
      <c r="E102" s="1" t="e">
        <f>VLOOKUP(C102,#REF!,7,0)*10000</f>
        <v>#REF!</v>
      </c>
      <c r="F102" s="2" t="e">
        <f t="shared" si="7"/>
        <v>#REF!</v>
      </c>
    </row>
    <row r="103" spans="1:6">
      <c r="A103" t="s">
        <v>1619</v>
      </c>
      <c r="B103" s="1">
        <v>21116.5185837128</v>
      </c>
      <c r="C103" t="s">
        <v>1704</v>
      </c>
      <c r="D103" s="1">
        <f t="shared" si="6"/>
        <v>300000</v>
      </c>
      <c r="E103" s="1" t="e">
        <f>VLOOKUP(C103,#REF!,7,0)*10000</f>
        <v>#REF!</v>
      </c>
      <c r="F103" s="2" t="e">
        <f t="shared" si="7"/>
        <v>#REF!</v>
      </c>
    </row>
    <row r="104" spans="1:6">
      <c r="A104" t="s">
        <v>1619</v>
      </c>
      <c r="B104" s="1">
        <v>33630.0110777647</v>
      </c>
      <c r="C104" t="s">
        <v>1706</v>
      </c>
      <c r="D104" s="1">
        <f t="shared" si="6"/>
        <v>300000</v>
      </c>
      <c r="E104" s="1" t="e">
        <f>VLOOKUP(C104,#REF!,7,0)*10000</f>
        <v>#REF!</v>
      </c>
      <c r="F104" s="2" t="e">
        <f t="shared" si="7"/>
        <v>#REF!</v>
      </c>
    </row>
    <row r="105" spans="1:6">
      <c r="A105" t="s">
        <v>1619</v>
      </c>
      <c r="B105" s="1">
        <v>3421.65810384234</v>
      </c>
      <c r="C105" t="s">
        <v>1707</v>
      </c>
      <c r="D105" s="1">
        <f t="shared" si="6"/>
        <v>200000</v>
      </c>
      <c r="E105" s="1" t="e">
        <f>VLOOKUP(C105,#REF!,7,0)*10000</f>
        <v>#REF!</v>
      </c>
      <c r="F105" s="2" t="e">
        <f t="shared" si="7"/>
        <v>#REF!</v>
      </c>
    </row>
    <row r="106" spans="1:6">
      <c r="A106" t="s">
        <v>1619</v>
      </c>
      <c r="B106" s="1">
        <v>9971.68933119769</v>
      </c>
      <c r="C106" t="s">
        <v>1709</v>
      </c>
      <c r="D106" s="1">
        <f t="shared" si="6"/>
        <v>451000</v>
      </c>
      <c r="E106" s="1" t="e">
        <f>VLOOKUP(C106,#REF!,7,0)*10000</f>
        <v>#REF!</v>
      </c>
      <c r="F106" s="2" t="e">
        <f t="shared" si="7"/>
        <v>#REF!</v>
      </c>
    </row>
    <row r="107" spans="1:6">
      <c r="A107" t="s">
        <v>1619</v>
      </c>
      <c r="B107" s="1">
        <v>263956.482296409</v>
      </c>
      <c r="C107" t="s">
        <v>1711</v>
      </c>
      <c r="D107" s="1">
        <f t="shared" si="6"/>
        <v>4000000</v>
      </c>
      <c r="E107" s="1" t="e">
        <f>VLOOKUP(C107,#REF!,7,0)*10000</f>
        <v>#REF!</v>
      </c>
      <c r="F107" s="2" t="e">
        <f t="shared" si="7"/>
        <v>#REF!</v>
      </c>
    </row>
    <row r="108" spans="1:6">
      <c r="A108" t="s">
        <v>1619</v>
      </c>
      <c r="B108" s="1">
        <v>53964.4363805993</v>
      </c>
      <c r="C108" t="s">
        <v>1713</v>
      </c>
      <c r="D108" s="1">
        <f t="shared" si="6"/>
        <v>8000000</v>
      </c>
      <c r="E108" s="1" t="e">
        <f>VLOOKUP(C108,#REF!,7,0)*10000</f>
        <v>#REF!</v>
      </c>
      <c r="F108" s="2" t="e">
        <f t="shared" si="7"/>
        <v>#REF!</v>
      </c>
    </row>
    <row r="109" spans="1:6">
      <c r="A109" t="s">
        <v>1621</v>
      </c>
      <c r="B109" s="1">
        <v>88182.9055804097</v>
      </c>
      <c r="C109" t="s">
        <v>1714</v>
      </c>
      <c r="D109" s="1">
        <f t="shared" si="6"/>
        <v>5000000</v>
      </c>
      <c r="E109" s="1" t="e">
        <f>VLOOKUP(C109,#REF!,7,0)*10000</f>
        <v>#REF!</v>
      </c>
      <c r="F109" s="2" t="e">
        <f t="shared" si="7"/>
        <v>#REF!</v>
      </c>
    </row>
    <row r="110" spans="1:6">
      <c r="A110" t="s">
        <v>1621</v>
      </c>
      <c r="B110" s="1">
        <v>12196.6564633859</v>
      </c>
      <c r="C110" t="s">
        <v>1715</v>
      </c>
      <c r="D110" s="1">
        <f t="shared" si="6"/>
        <v>5000000</v>
      </c>
      <c r="E110" s="1" t="e">
        <f>VLOOKUP(C110,#REF!,7,0)*10000</f>
        <v>#REF!</v>
      </c>
      <c r="F110" s="2" t="e">
        <f t="shared" si="7"/>
        <v>#REF!</v>
      </c>
    </row>
    <row r="111" spans="1:6">
      <c r="A111" t="s">
        <v>1621</v>
      </c>
      <c r="B111" s="1">
        <v>16945.7970331999</v>
      </c>
      <c r="C111" t="s">
        <v>1667</v>
      </c>
      <c r="D111" s="1">
        <f t="shared" si="6"/>
        <v>1524700.00298326</v>
      </c>
      <c r="E111" s="1" t="e">
        <f>VLOOKUP(C111,#REF!,7,0)*10000</f>
        <v>#REF!</v>
      </c>
      <c r="F111" s="2" t="e">
        <f t="shared" si="7"/>
        <v>#REF!</v>
      </c>
    </row>
    <row r="112" spans="1:6">
      <c r="A112" t="s">
        <v>1621</v>
      </c>
      <c r="B112" s="1">
        <v>63249.9175888863</v>
      </c>
      <c r="C112" t="s">
        <v>1571</v>
      </c>
      <c r="D112" s="1">
        <f t="shared" si="6"/>
        <v>450000</v>
      </c>
      <c r="E112" s="1" t="e">
        <f>VLOOKUP(C112,#REF!,7,0)*10000</f>
        <v>#REF!</v>
      </c>
      <c r="F112" s="2" t="e">
        <f t="shared" si="7"/>
        <v>#REF!</v>
      </c>
    </row>
    <row r="113" spans="1:6">
      <c r="A113" t="s">
        <v>1621</v>
      </c>
      <c r="B113" s="1">
        <v>277824.723334118</v>
      </c>
      <c r="C113" t="s">
        <v>1647</v>
      </c>
      <c r="D113" s="1">
        <f t="shared" si="6"/>
        <v>4520342.5</v>
      </c>
      <c r="E113" s="1" t="e">
        <f>VLOOKUP(C113,#REF!,7,0)*10000</f>
        <v>#REF!</v>
      </c>
      <c r="F113" s="2" t="e">
        <f t="shared" si="7"/>
        <v>#REF!</v>
      </c>
    </row>
    <row r="114" spans="1:6">
      <c r="A114" t="s">
        <v>1622</v>
      </c>
      <c r="B114" s="1">
        <v>1463807.02680918</v>
      </c>
      <c r="C114" t="s">
        <v>1560</v>
      </c>
      <c r="D114" s="1">
        <f t="shared" si="6"/>
        <v>8539624.52</v>
      </c>
      <c r="E114" s="1" t="e">
        <f>VLOOKUP(C114,#REF!,7,0)*10000</f>
        <v>#REF!</v>
      </c>
      <c r="F114" s="2" t="e">
        <f t="shared" si="7"/>
        <v>#REF!</v>
      </c>
    </row>
    <row r="115" spans="1:6">
      <c r="A115" t="s">
        <v>1622</v>
      </c>
      <c r="B115" s="1">
        <v>47828.3726303318</v>
      </c>
      <c r="C115" t="s">
        <v>1565</v>
      </c>
      <c r="D115" s="1">
        <f t="shared" si="6"/>
        <v>7270913.03</v>
      </c>
      <c r="E115" s="1" t="e">
        <f>VLOOKUP(C115,#REF!,7,0)*10000</f>
        <v>#REF!</v>
      </c>
      <c r="F115" s="2" t="e">
        <f t="shared" si="7"/>
        <v>#REF!</v>
      </c>
    </row>
    <row r="116" spans="1:6">
      <c r="A116" t="s">
        <v>1622</v>
      </c>
      <c r="B116" s="1">
        <v>39364.915745129</v>
      </c>
      <c r="C116" t="s">
        <v>1569</v>
      </c>
      <c r="D116" s="1">
        <f t="shared" si="6"/>
        <v>8515756.82</v>
      </c>
      <c r="E116" s="1" t="e">
        <f>VLOOKUP(C116,#REF!,7,0)*10000</f>
        <v>#REF!</v>
      </c>
      <c r="F116" s="2" t="e">
        <f t="shared" si="7"/>
        <v>#REF!</v>
      </c>
    </row>
    <row r="117" spans="1:6">
      <c r="A117" t="s">
        <v>1622</v>
      </c>
      <c r="B117" s="1">
        <v>157459.662980516</v>
      </c>
      <c r="C117" t="s">
        <v>1670</v>
      </c>
      <c r="D117" s="1">
        <f t="shared" si="6"/>
        <v>264100</v>
      </c>
      <c r="E117" s="1" t="e">
        <f>VLOOKUP(C117,#REF!,7,0)*10000</f>
        <v>#REF!</v>
      </c>
      <c r="F117" s="2" t="e">
        <f t="shared" si="7"/>
        <v>#REF!</v>
      </c>
    </row>
    <row r="118" spans="1:6">
      <c r="A118" t="s">
        <v>1622</v>
      </c>
      <c r="B118" s="1">
        <v>55110.8820431806</v>
      </c>
      <c r="C118" t="s">
        <v>1599</v>
      </c>
      <c r="D118" s="1">
        <f t="shared" si="6"/>
        <v>1700000</v>
      </c>
      <c r="E118" s="1" t="e">
        <f>VLOOKUP(C118,#REF!,7,0)*10000</f>
        <v>#REF!</v>
      </c>
      <c r="F118" s="2" t="e">
        <f t="shared" si="7"/>
        <v>#REF!</v>
      </c>
    </row>
    <row r="119" spans="1:6">
      <c r="A119" t="s">
        <v>1622</v>
      </c>
      <c r="B119" s="1">
        <v>11415.8255660874</v>
      </c>
      <c r="C119" t="s">
        <v>1672</v>
      </c>
      <c r="D119" s="1">
        <f t="shared" si="6"/>
        <v>7381180.67</v>
      </c>
      <c r="E119" s="1" t="e">
        <f>VLOOKUP(C119,#REF!,7,0)*10000</f>
        <v>#REF!</v>
      </c>
      <c r="F119" s="2" t="e">
        <f t="shared" si="7"/>
        <v>#REF!</v>
      </c>
    </row>
    <row r="120" spans="1:6">
      <c r="A120" t="s">
        <v>1622</v>
      </c>
      <c r="B120" s="1">
        <v>17714.2120853081</v>
      </c>
      <c r="C120" t="s">
        <v>1615</v>
      </c>
      <c r="D120" s="1">
        <f t="shared" si="6"/>
        <v>499997.5</v>
      </c>
      <c r="E120" s="1" t="e">
        <f>VLOOKUP(C120,#REF!,7,0)*10000</f>
        <v>#REF!</v>
      </c>
      <c r="F120" s="2" t="e">
        <f t="shared" si="7"/>
        <v>#REF!</v>
      </c>
    </row>
    <row r="121" spans="1:6">
      <c r="A121" t="s">
        <v>1622</v>
      </c>
      <c r="B121" s="1">
        <v>17714.2120853081</v>
      </c>
      <c r="C121" t="s">
        <v>1554</v>
      </c>
      <c r="D121" s="1">
        <f t="shared" si="6"/>
        <v>450000</v>
      </c>
      <c r="E121" s="1" t="e">
        <f>VLOOKUP(C121,#REF!,7,0)*10000</f>
        <v>#REF!</v>
      </c>
      <c r="F121" s="2" t="e">
        <f t="shared" si="7"/>
        <v>#REF!</v>
      </c>
    </row>
    <row r="122" spans="1:6">
      <c r="A122" t="s">
        <v>1622</v>
      </c>
      <c r="B122" s="1">
        <v>61999.7422985782</v>
      </c>
      <c r="C122" t="s">
        <v>1576</v>
      </c>
      <c r="D122" s="1">
        <f t="shared" si="6"/>
        <v>450000</v>
      </c>
      <c r="E122" s="1" t="e">
        <f>VLOOKUP(C122,#REF!,7,0)*10000</f>
        <v>#REF!</v>
      </c>
      <c r="F122" s="2" t="e">
        <f t="shared" si="7"/>
        <v>#REF!</v>
      </c>
    </row>
    <row r="123" spans="1:6">
      <c r="A123" t="s">
        <v>1622</v>
      </c>
      <c r="B123" s="1">
        <v>5980.51482457873</v>
      </c>
      <c r="C123" t="s">
        <v>1644</v>
      </c>
      <c r="D123" s="1">
        <f t="shared" si="6"/>
        <v>125600</v>
      </c>
      <c r="E123" s="1" t="e">
        <f>VLOOKUP(C123,#REF!,7,0)*10000</f>
        <v>#REF!</v>
      </c>
      <c r="F123" s="2" t="e">
        <f t="shared" si="7"/>
        <v>#REF!</v>
      </c>
    </row>
    <row r="124" spans="1:6">
      <c r="A124" t="s">
        <v>1622</v>
      </c>
      <c r="B124" s="1">
        <v>4920.61446814113</v>
      </c>
      <c r="C124" t="s">
        <v>1606</v>
      </c>
      <c r="D124" s="1">
        <f t="shared" si="6"/>
        <v>440000</v>
      </c>
      <c r="E124" s="1" t="e">
        <f>VLOOKUP(C124,#REF!,7,0)*10000</f>
        <v>#REF!</v>
      </c>
      <c r="F124" s="2" t="e">
        <f t="shared" si="7"/>
        <v>#REF!</v>
      </c>
    </row>
    <row r="125" spans="1:6">
      <c r="A125" t="s">
        <v>1622</v>
      </c>
      <c r="B125" s="1">
        <v>34641.1258557135</v>
      </c>
      <c r="C125" t="s">
        <v>1596</v>
      </c>
      <c r="D125" s="1">
        <f t="shared" si="6"/>
        <v>400000</v>
      </c>
      <c r="E125" s="1" t="e">
        <f>VLOOKUP(C125,#REF!,7,0)*10000</f>
        <v>#REF!</v>
      </c>
      <c r="F125" s="2" t="e">
        <f t="shared" si="7"/>
        <v>#REF!</v>
      </c>
    </row>
    <row r="126" spans="1:6">
      <c r="A126" t="s">
        <v>1622</v>
      </c>
      <c r="B126" s="1">
        <v>100774.18430753</v>
      </c>
      <c r="C126" t="s">
        <v>1601</v>
      </c>
      <c r="D126" s="1">
        <f t="shared" si="6"/>
        <v>430000</v>
      </c>
      <c r="E126" s="1" t="e">
        <f>VLOOKUP(C126,#REF!,7,0)*10000</f>
        <v>#REF!</v>
      </c>
      <c r="F126" s="2" t="e">
        <f t="shared" si="7"/>
        <v>#REF!</v>
      </c>
    </row>
    <row r="127" spans="1:6">
      <c r="A127" t="s">
        <v>1622</v>
      </c>
      <c r="B127" s="1">
        <v>702270.096893102</v>
      </c>
      <c r="C127" t="s">
        <v>1716</v>
      </c>
      <c r="D127" s="1">
        <f t="shared" si="6"/>
        <v>30378690.08</v>
      </c>
      <c r="E127" s="1" t="e">
        <f>VLOOKUP(C127,#REF!,7,0)*10000</f>
        <v>#REF!</v>
      </c>
      <c r="F127" s="2" t="e">
        <f t="shared" si="7"/>
        <v>#REF!</v>
      </c>
    </row>
    <row r="128" spans="1:6">
      <c r="A128" t="s">
        <v>1622</v>
      </c>
      <c r="B128" s="1">
        <v>269157.61140732</v>
      </c>
      <c r="C128" t="s">
        <v>1689</v>
      </c>
      <c r="D128" s="1">
        <f t="shared" si="6"/>
        <v>30012135</v>
      </c>
      <c r="E128" s="1" t="e">
        <f>VLOOKUP(C128,#REF!,7,0)*10000</f>
        <v>#REF!</v>
      </c>
      <c r="F128" s="2" t="e">
        <f t="shared" si="7"/>
        <v>#REF!</v>
      </c>
    </row>
    <row r="129" spans="1:6">
      <c r="A129" t="s">
        <v>1624</v>
      </c>
      <c r="B129" s="1">
        <v>1615931.96589202</v>
      </c>
      <c r="C129" t="s">
        <v>1688</v>
      </c>
      <c r="D129" s="1">
        <f t="shared" si="6"/>
        <v>13290256.81</v>
      </c>
      <c r="E129" s="1" t="e">
        <f>VLOOKUP(C129,#REF!,7,0)*10000</f>
        <v>#REF!</v>
      </c>
      <c r="F129" s="2" t="e">
        <f t="shared" si="7"/>
        <v>#REF!</v>
      </c>
    </row>
    <row r="130" spans="1:6">
      <c r="A130" t="s">
        <v>1624</v>
      </c>
      <c r="B130" s="1">
        <v>790301.490734687</v>
      </c>
      <c r="C130" t="s">
        <v>1718</v>
      </c>
      <c r="D130" s="1">
        <f t="shared" ref="D130:D161" si="8">SUMIFS(B:B,A:A,C130)</f>
        <v>6404799</v>
      </c>
      <c r="E130" s="1" t="e">
        <f>VLOOKUP(C130,#REF!,7,0)*10000</f>
        <v>#REF!</v>
      </c>
      <c r="F130" s="2" t="e">
        <f t="shared" ref="F130:F161" si="9">D130-E130</f>
        <v>#REF!</v>
      </c>
    </row>
    <row r="131" spans="1:6">
      <c r="A131" t="s">
        <v>1624</v>
      </c>
      <c r="B131" s="1">
        <v>74966.5433732905</v>
      </c>
      <c r="C131" t="s">
        <v>1708</v>
      </c>
      <c r="D131" s="1">
        <f t="shared" si="8"/>
        <v>3954600.00000001</v>
      </c>
      <c r="E131" s="1" t="e">
        <f>VLOOKUP(C131,#REF!,7,0)*10000</f>
        <v>#REF!</v>
      </c>
      <c r="F131" s="2" t="e">
        <f t="shared" si="9"/>
        <v>#REF!</v>
      </c>
    </row>
    <row r="132" spans="1:6">
      <c r="A132" t="s">
        <v>1626</v>
      </c>
      <c r="B132" s="1">
        <v>754873.80111055</v>
      </c>
      <c r="C132" t="s">
        <v>1690</v>
      </c>
      <c r="D132" s="1">
        <f t="shared" si="8"/>
        <v>2293210</v>
      </c>
      <c r="E132" s="1" t="e">
        <f>VLOOKUP(C132,#REF!,7,0)*10000</f>
        <v>#REF!</v>
      </c>
      <c r="F132" s="2" t="e">
        <f t="shared" si="9"/>
        <v>#REF!</v>
      </c>
    </row>
    <row r="133" spans="1:6">
      <c r="A133" t="s">
        <v>1626</v>
      </c>
      <c r="B133" s="1">
        <v>332571.933366986</v>
      </c>
      <c r="C133" t="s">
        <v>1717</v>
      </c>
      <c r="D133" s="1">
        <f t="shared" si="8"/>
        <v>12816079.8</v>
      </c>
      <c r="E133" s="1" t="e">
        <f>VLOOKUP(C133,#REF!,7,0)*10000</f>
        <v>#REF!</v>
      </c>
      <c r="F133" s="2" t="e">
        <f t="shared" si="9"/>
        <v>#REF!</v>
      </c>
    </row>
    <row r="134" spans="1:6">
      <c r="A134" t="s">
        <v>1626</v>
      </c>
      <c r="B134" s="1">
        <v>164443.462897527</v>
      </c>
      <c r="C134" t="s">
        <v>1720</v>
      </c>
      <c r="D134" s="1">
        <f t="shared" si="8"/>
        <v>3713603.15000001</v>
      </c>
      <c r="E134" s="1" t="e">
        <f>VLOOKUP(C134,#REF!,7,0)*10000</f>
        <v>#REF!</v>
      </c>
      <c r="F134" s="2" t="e">
        <f t="shared" si="9"/>
        <v>#REF!</v>
      </c>
    </row>
    <row r="135" spans="1:6">
      <c r="A135" t="s">
        <v>1626</v>
      </c>
      <c r="B135" s="1">
        <v>208110.802624937</v>
      </c>
      <c r="C135" t="s">
        <v>1712</v>
      </c>
      <c r="D135" s="1">
        <f t="shared" si="8"/>
        <v>3295293.21</v>
      </c>
      <c r="E135" s="1" t="e">
        <f>VLOOKUP(C135,#REF!,7,0)*10000</f>
        <v>#REF!</v>
      </c>
      <c r="F135" s="2" t="e">
        <f t="shared" si="9"/>
        <v>#REF!</v>
      </c>
    </row>
    <row r="136" spans="1:6">
      <c r="A136" t="s">
        <v>1627</v>
      </c>
      <c r="B136" s="1">
        <v>1039700</v>
      </c>
      <c r="C136" t="s">
        <v>1698</v>
      </c>
      <c r="D136" s="1">
        <f t="shared" si="8"/>
        <v>400000</v>
      </c>
      <c r="E136" s="1" t="e">
        <f>VLOOKUP(C136,#REF!,7,0)*10000</f>
        <v>#REF!</v>
      </c>
      <c r="F136" s="2" t="e">
        <f t="shared" si="9"/>
        <v>#REF!</v>
      </c>
    </row>
    <row r="137" spans="1:6">
      <c r="A137" t="s">
        <v>1627</v>
      </c>
      <c r="B137" s="1">
        <v>22695.5422067657</v>
      </c>
      <c r="C137" t="s">
        <v>1637</v>
      </c>
      <c r="D137" s="1">
        <f t="shared" si="8"/>
        <v>667900.000000001</v>
      </c>
      <c r="E137" s="1" t="e">
        <f>VLOOKUP(C137,#REF!,7,0)*10000</f>
        <v>#REF!</v>
      </c>
      <c r="F137" s="2" t="e">
        <f t="shared" si="9"/>
        <v>#REF!</v>
      </c>
    </row>
    <row r="138" spans="1:6">
      <c r="A138" t="s">
        <v>1627</v>
      </c>
      <c r="B138" s="1">
        <v>90782.1688270629</v>
      </c>
      <c r="C138" t="s">
        <v>1700</v>
      </c>
      <c r="D138" s="1">
        <f t="shared" si="8"/>
        <v>751434.569999999</v>
      </c>
      <c r="E138" s="1" t="e">
        <f>VLOOKUP(C138,#REF!,7,0)*10000</f>
        <v>#REF!</v>
      </c>
      <c r="F138" s="2" t="e">
        <f t="shared" si="9"/>
        <v>#REF!</v>
      </c>
    </row>
    <row r="139" spans="1:6">
      <c r="A139" t="s">
        <v>1627</v>
      </c>
      <c r="B139" s="1">
        <v>29329.6237748972</v>
      </c>
      <c r="C139" t="s">
        <v>1703</v>
      </c>
      <c r="D139" s="1">
        <f t="shared" si="8"/>
        <v>436500</v>
      </c>
      <c r="E139" s="1" t="e">
        <f>VLOOKUP(C139,#REF!,7,0)*10000</f>
        <v>#REF!</v>
      </c>
      <c r="F139" s="2" t="e">
        <f t="shared" si="9"/>
        <v>#REF!</v>
      </c>
    </row>
    <row r="140" spans="1:6">
      <c r="A140" t="s">
        <v>1627</v>
      </c>
      <c r="B140" s="1">
        <v>12657.1293076193</v>
      </c>
      <c r="C140" t="s">
        <v>1725</v>
      </c>
      <c r="D140" s="1">
        <f t="shared" si="8"/>
        <v>11336800</v>
      </c>
      <c r="E140" s="1" t="e">
        <f>VLOOKUP(C140,#REF!,7,0)*10000</f>
        <v>#REF!</v>
      </c>
      <c r="F140" s="2" t="e">
        <f t="shared" si="9"/>
        <v>#REF!</v>
      </c>
    </row>
    <row r="141" spans="1:6">
      <c r="A141" t="s">
        <v>1627</v>
      </c>
      <c r="B141" s="1">
        <v>5237.43281694594</v>
      </c>
      <c r="C141" t="s">
        <v>1694</v>
      </c>
      <c r="D141" s="1">
        <f t="shared" si="8"/>
        <v>699999.999999999</v>
      </c>
      <c r="E141" s="1" t="e">
        <f>VLOOKUP(C141,#REF!,7,0)*10000</f>
        <v>#REF!</v>
      </c>
      <c r="F141" s="2" t="e">
        <f t="shared" si="9"/>
        <v>#REF!</v>
      </c>
    </row>
    <row r="142" spans="1:6">
      <c r="A142" t="s">
        <v>1627</v>
      </c>
      <c r="B142" s="1">
        <v>42772.3680050585</v>
      </c>
      <c r="C142" t="s">
        <v>1651</v>
      </c>
      <c r="D142" s="1">
        <f t="shared" si="8"/>
        <v>552788.000000001</v>
      </c>
      <c r="E142" s="1" t="e">
        <f>VLOOKUP(C142,#REF!,7,0)*10000</f>
        <v>#REF!</v>
      </c>
      <c r="F142" s="2" t="e">
        <f t="shared" si="9"/>
        <v>#REF!</v>
      </c>
    </row>
    <row r="143" spans="1:6">
      <c r="A143" t="s">
        <v>1627</v>
      </c>
      <c r="B143" s="1">
        <v>8729.0546949099</v>
      </c>
      <c r="C143" t="s">
        <v>1673</v>
      </c>
      <c r="D143" s="1">
        <f t="shared" si="8"/>
        <v>3204300</v>
      </c>
      <c r="E143" s="1" t="e">
        <f>VLOOKUP(C143,#REF!,7,0)*10000</f>
        <v>#REF!</v>
      </c>
      <c r="F143" s="2" t="e">
        <f t="shared" si="9"/>
        <v>#REF!</v>
      </c>
    </row>
    <row r="144" spans="1:6">
      <c r="A144" t="s">
        <v>1627</v>
      </c>
      <c r="B144" s="1">
        <v>2618.71640847297</v>
      </c>
      <c r="C144" t="s">
        <v>1679</v>
      </c>
      <c r="D144" s="1">
        <f t="shared" si="8"/>
        <v>11584034.63</v>
      </c>
      <c r="E144" s="1" t="e">
        <f>VLOOKUP(C144,#REF!,7,0)*10000</f>
        <v>#REF!</v>
      </c>
      <c r="F144" s="2" t="e">
        <f t="shared" si="9"/>
        <v>#REF!</v>
      </c>
    </row>
    <row r="145" spans="1:6">
      <c r="A145" t="s">
        <v>1627</v>
      </c>
      <c r="B145" s="1">
        <v>23749.76</v>
      </c>
      <c r="C145" t="s">
        <v>1728</v>
      </c>
      <c r="D145" s="1">
        <f t="shared" si="8"/>
        <v>2000000</v>
      </c>
      <c r="E145" s="1" t="e">
        <f>VLOOKUP(C145,#REF!,7,0)*10000</f>
        <v>#REF!</v>
      </c>
      <c r="F145" s="2" t="e">
        <f t="shared" si="9"/>
        <v>#REF!</v>
      </c>
    </row>
    <row r="146" spans="1:6">
      <c r="A146" t="s">
        <v>1627</v>
      </c>
      <c r="B146" s="1">
        <v>70660.43</v>
      </c>
      <c r="C146" t="s">
        <v>1675</v>
      </c>
      <c r="D146" s="1">
        <f t="shared" si="8"/>
        <v>300000</v>
      </c>
      <c r="E146" s="1" t="e">
        <f>VLOOKUP(C146,#REF!,7,0)*10000</f>
        <v>#REF!</v>
      </c>
      <c r="F146" s="2" t="e">
        <f t="shared" si="9"/>
        <v>#REF!</v>
      </c>
    </row>
    <row r="147" spans="1:6">
      <c r="A147" t="s">
        <v>1627</v>
      </c>
      <c r="B147" s="1">
        <v>162000</v>
      </c>
      <c r="C147" t="s">
        <v>1671</v>
      </c>
      <c r="D147" s="1">
        <f t="shared" si="8"/>
        <v>87000</v>
      </c>
      <c r="E147" s="1" t="e">
        <f>VLOOKUP(C147,#REF!,7,0)*10000</f>
        <v>#REF!</v>
      </c>
      <c r="F147" s="2" t="e">
        <f t="shared" si="9"/>
        <v>#REF!</v>
      </c>
    </row>
    <row r="148" spans="1:6">
      <c r="A148" t="s">
        <v>1627</v>
      </c>
      <c r="B148" s="1">
        <v>471069.52</v>
      </c>
      <c r="C148" t="s">
        <v>1710</v>
      </c>
      <c r="D148" s="1">
        <f t="shared" si="8"/>
        <v>9718800.00000001</v>
      </c>
      <c r="E148" s="1" t="e">
        <f>VLOOKUP(C148,#REF!,7,0)*10000</f>
        <v>#REF!</v>
      </c>
      <c r="F148" s="2" t="e">
        <f t="shared" si="9"/>
        <v>#REF!</v>
      </c>
    </row>
    <row r="149" spans="1:6">
      <c r="A149" t="s">
        <v>1627</v>
      </c>
      <c r="B149" s="1">
        <v>39280.7461270945</v>
      </c>
      <c r="C149" t="s">
        <v>1659</v>
      </c>
      <c r="D149" s="1">
        <f t="shared" si="8"/>
        <v>28656852.96</v>
      </c>
      <c r="E149" s="1" t="e">
        <f>VLOOKUP(C149,#REF!,7,0)*10000</f>
        <v>#REF!</v>
      </c>
      <c r="F149" s="2" t="e">
        <f t="shared" si="9"/>
        <v>#REF!</v>
      </c>
    </row>
    <row r="150" spans="1:6">
      <c r="A150" t="s">
        <v>1627</v>
      </c>
      <c r="B150" s="1">
        <v>21997.2178311729</v>
      </c>
      <c r="C150" t="s">
        <v>1656</v>
      </c>
      <c r="D150" s="1">
        <f t="shared" si="8"/>
        <v>1301914</v>
      </c>
      <c r="E150" s="1" t="e">
        <f>VLOOKUP(C150,#REF!,7,0)*10000</f>
        <v>#REF!</v>
      </c>
      <c r="F150" s="2" t="e">
        <f t="shared" si="9"/>
        <v>#REF!</v>
      </c>
    </row>
    <row r="151" spans="1:6">
      <c r="A151" t="s">
        <v>1628</v>
      </c>
      <c r="B151" s="1">
        <v>20326.9471799463</v>
      </c>
      <c r="C151" t="s">
        <v>1719</v>
      </c>
      <c r="D151" s="1">
        <f t="shared" si="8"/>
        <v>2589896.13</v>
      </c>
      <c r="E151" s="1" t="e">
        <f>VLOOKUP(C151,#REF!,7,0)*10000</f>
        <v>#REF!</v>
      </c>
      <c r="F151" s="2" t="e">
        <f t="shared" si="9"/>
        <v>#REF!</v>
      </c>
    </row>
    <row r="152" spans="1:6">
      <c r="A152" t="s">
        <v>1628</v>
      </c>
      <c r="B152" s="1">
        <v>711835</v>
      </c>
      <c r="C152" t="s">
        <v>1705</v>
      </c>
      <c r="D152" s="1">
        <f t="shared" si="8"/>
        <v>752500</v>
      </c>
      <c r="E152" s="1" t="e">
        <f>VLOOKUP(C152,#REF!,7,0)*10000</f>
        <v>#REF!</v>
      </c>
      <c r="F152" s="2" t="e">
        <f t="shared" si="9"/>
        <v>#REF!</v>
      </c>
    </row>
    <row r="153" spans="1:6">
      <c r="A153" t="s">
        <v>1628</v>
      </c>
      <c r="B153" s="1">
        <v>16939.1226499552</v>
      </c>
      <c r="C153" t="s">
        <v>1639</v>
      </c>
      <c r="D153" s="1">
        <f t="shared" si="8"/>
        <v>2248218.99663408</v>
      </c>
      <c r="E153" s="1" t="e">
        <f>VLOOKUP(C153,#REF!,7,0)*10000</f>
        <v>#REF!</v>
      </c>
      <c r="F153" s="2" t="e">
        <f t="shared" si="9"/>
        <v>#REF!</v>
      </c>
    </row>
    <row r="154" spans="1:6">
      <c r="A154" t="s">
        <v>1628</v>
      </c>
      <c r="B154" s="1">
        <v>67756.4905998209</v>
      </c>
      <c r="C154" t="s">
        <v>1696</v>
      </c>
      <c r="D154" s="1">
        <f t="shared" si="8"/>
        <v>1500000</v>
      </c>
      <c r="E154" s="1" t="e">
        <f>VLOOKUP(C154,#REF!,7,0)*10000</f>
        <v>#REF!</v>
      </c>
      <c r="F154" s="2" t="e">
        <f t="shared" si="9"/>
        <v>#REF!</v>
      </c>
    </row>
    <row r="155" spans="1:6">
      <c r="A155" t="s">
        <v>1628</v>
      </c>
      <c r="B155" s="1">
        <v>23714.7717099373</v>
      </c>
      <c r="C155" t="s">
        <v>1654</v>
      </c>
      <c r="D155" s="1">
        <f t="shared" si="8"/>
        <v>48649128.04</v>
      </c>
      <c r="E155" s="1" t="e">
        <f>VLOOKUP(C155,#REF!,7,0)*10000</f>
        <v>#REF!</v>
      </c>
      <c r="F155" s="2" t="e">
        <f t="shared" si="9"/>
        <v>#REF!</v>
      </c>
    </row>
    <row r="156" spans="1:6">
      <c r="A156" t="s">
        <v>1628</v>
      </c>
      <c r="B156" s="1">
        <v>4678.42435094002</v>
      </c>
      <c r="C156" t="s">
        <v>1625</v>
      </c>
      <c r="D156" s="1">
        <f t="shared" si="8"/>
        <v>450000</v>
      </c>
      <c r="E156" s="1" t="e">
        <f>VLOOKUP(C156,#REF!,7,0)*10000</f>
        <v>#REF!</v>
      </c>
      <c r="F156" s="2" t="e">
        <f t="shared" si="9"/>
        <v>#REF!</v>
      </c>
    </row>
    <row r="157" spans="1:6">
      <c r="A157" t="s">
        <v>1628</v>
      </c>
      <c r="B157" s="1">
        <v>8066.24888093107</v>
      </c>
      <c r="C157" t="s">
        <v>1539</v>
      </c>
      <c r="D157" s="1">
        <f t="shared" si="8"/>
        <v>200000</v>
      </c>
      <c r="E157" s="1" t="e">
        <f>VLOOKUP(C157,#REF!,7,0)*10000</f>
        <v>#REF!</v>
      </c>
      <c r="F157" s="2" t="e">
        <f t="shared" si="9"/>
        <v>#REF!</v>
      </c>
    </row>
    <row r="158" spans="1:6">
      <c r="A158" t="s">
        <v>1628</v>
      </c>
      <c r="B158" s="1">
        <v>8066.24888093107</v>
      </c>
      <c r="C158" t="s">
        <v>1721</v>
      </c>
      <c r="D158" s="1">
        <f t="shared" si="8"/>
        <v>14111654.26</v>
      </c>
      <c r="E158" s="1" t="e">
        <f>VLOOKUP(C158,#REF!,7,0)*10000</f>
        <v>#REF!</v>
      </c>
      <c r="F158" s="2" t="e">
        <f t="shared" si="9"/>
        <v>#REF!</v>
      </c>
    </row>
    <row r="159" spans="1:6">
      <c r="A159" t="s">
        <v>1628</v>
      </c>
      <c r="B159" s="1">
        <v>4033.11</v>
      </c>
      <c r="C159" t="s">
        <v>1722</v>
      </c>
      <c r="D159" s="1">
        <f t="shared" si="8"/>
        <v>9096400.8</v>
      </c>
      <c r="E159" s="1" t="e">
        <f>VLOOKUP(C159,#REF!,7,0)*10000</f>
        <v>#REF!</v>
      </c>
      <c r="F159" s="2" t="e">
        <f t="shared" si="9"/>
        <v>#REF!</v>
      </c>
    </row>
    <row r="160" spans="1:6">
      <c r="A160" t="s">
        <v>1628</v>
      </c>
      <c r="B160" s="1">
        <v>2419.87466427932</v>
      </c>
      <c r="C160" t="s">
        <v>1723</v>
      </c>
      <c r="D160" s="1">
        <f t="shared" si="8"/>
        <v>18891600</v>
      </c>
      <c r="E160" s="1" t="e">
        <f>VLOOKUP(C160,#REF!,7,0)*10000</f>
        <v>#REF!</v>
      </c>
      <c r="F160" s="2" t="e">
        <f t="shared" si="9"/>
        <v>#REF!</v>
      </c>
    </row>
    <row r="161" spans="1:6">
      <c r="A161" t="s">
        <v>1628</v>
      </c>
      <c r="B161" s="1">
        <v>17272.55</v>
      </c>
      <c r="C161" t="s">
        <v>1724</v>
      </c>
      <c r="D161" s="1">
        <f t="shared" si="8"/>
        <v>6000000</v>
      </c>
      <c r="E161" s="1" t="e">
        <f>VLOOKUP(C161,#REF!,7,0)*10000</f>
        <v>#REF!</v>
      </c>
      <c r="F161" s="2" t="e">
        <f t="shared" si="9"/>
        <v>#REF!</v>
      </c>
    </row>
    <row r="162" spans="1:6">
      <c r="A162" t="s">
        <v>1628</v>
      </c>
      <c r="B162" s="1">
        <v>50247.42</v>
      </c>
      <c r="C162" t="s">
        <v>1726</v>
      </c>
      <c r="D162" s="1">
        <f t="shared" ref="D162:D193" si="10">SUMIFS(B:B,A:A,C162)</f>
        <v>550000</v>
      </c>
      <c r="E162" s="1" t="e">
        <f>VLOOKUP(C162,#REF!,7,0)*10000</f>
        <v>#REF!</v>
      </c>
      <c r="F162" s="2" t="e">
        <f t="shared" ref="F162:F193" si="11">D162-E162</f>
        <v>#REF!</v>
      </c>
    </row>
    <row r="163" spans="1:6">
      <c r="A163" t="s">
        <v>1628</v>
      </c>
      <c r="B163" s="1">
        <v>113400</v>
      </c>
      <c r="C163" t="s">
        <v>1727</v>
      </c>
      <c r="D163" s="1">
        <f t="shared" si="10"/>
        <v>500000</v>
      </c>
      <c r="E163" s="1" t="e">
        <f>VLOOKUP(C163,#REF!,7,0)*10000</f>
        <v>#REF!</v>
      </c>
      <c r="F163" s="2" t="e">
        <f t="shared" si="11"/>
        <v>#REF!</v>
      </c>
    </row>
    <row r="164" spans="1:6">
      <c r="A164" t="s">
        <v>1628</v>
      </c>
      <c r="B164" s="1">
        <v>329748.67</v>
      </c>
      <c r="C164" t="s">
        <v>1729</v>
      </c>
      <c r="D164" s="1">
        <f t="shared" si="10"/>
        <v>1948900</v>
      </c>
      <c r="E164" s="1" t="e">
        <f>VLOOKUP(C164,#REF!,7,0)*10000</f>
        <v>#REF!</v>
      </c>
      <c r="F164" s="2" t="e">
        <f t="shared" si="11"/>
        <v>#REF!</v>
      </c>
    </row>
    <row r="165" spans="1:6">
      <c r="A165" t="s">
        <v>1628</v>
      </c>
      <c r="B165" s="1">
        <v>24198.7466427932</v>
      </c>
      <c r="C165" t="s">
        <v>1730</v>
      </c>
      <c r="D165" s="1">
        <f t="shared" si="10"/>
        <v>2836000</v>
      </c>
      <c r="E165" s="1" t="e">
        <f>VLOOKUP(C165,#REF!,7,0)*10000</f>
        <v>#REF!</v>
      </c>
      <c r="F165" s="2" t="e">
        <f t="shared" si="11"/>
        <v>#REF!</v>
      </c>
    </row>
    <row r="166" spans="1:6">
      <c r="A166" t="s">
        <v>1628</v>
      </c>
      <c r="B166" s="1">
        <v>9421.39</v>
      </c>
      <c r="C166" t="s">
        <v>1731</v>
      </c>
      <c r="D166" s="1">
        <f t="shared" si="10"/>
        <v>1500000</v>
      </c>
      <c r="E166" s="1" t="e">
        <f>VLOOKUP(C166,#REF!,7,0)*10000</f>
        <v>#REF!</v>
      </c>
      <c r="F166" s="2" t="e">
        <f t="shared" si="11"/>
        <v>#REF!</v>
      </c>
    </row>
    <row r="167" spans="1:6">
      <c r="A167" t="s">
        <v>1630</v>
      </c>
      <c r="B167" s="1">
        <v>57836</v>
      </c>
      <c r="C167" t="s">
        <v>1732</v>
      </c>
      <c r="D167" s="1">
        <f t="shared" si="10"/>
        <v>400000</v>
      </c>
      <c r="E167" s="1" t="e">
        <f>VLOOKUP(C167,#REF!,7,0)*10000</f>
        <v>#REF!</v>
      </c>
      <c r="F167" s="2" t="e">
        <f t="shared" si="11"/>
        <v>#REF!</v>
      </c>
    </row>
    <row r="168" spans="1:6">
      <c r="A168" t="s">
        <v>1630</v>
      </c>
      <c r="B168" s="1">
        <v>156701.3</v>
      </c>
      <c r="C168" t="s">
        <v>1734</v>
      </c>
      <c r="D168" s="1">
        <f t="shared" si="10"/>
        <v>125600</v>
      </c>
      <c r="E168" s="1" t="e">
        <f>VLOOKUP(C168,#REF!,7,0)*10000</f>
        <v>#REF!</v>
      </c>
      <c r="F168" s="2" t="e">
        <f t="shared" si="11"/>
        <v>#REF!</v>
      </c>
    </row>
    <row r="169" spans="1:6">
      <c r="A169" t="s">
        <v>1630</v>
      </c>
      <c r="B169" s="1">
        <v>67157.7</v>
      </c>
      <c r="C169" t="s">
        <v>1733</v>
      </c>
      <c r="D169" s="1">
        <f t="shared" si="10"/>
        <v>13262801</v>
      </c>
      <c r="E169" s="1" t="e">
        <f>VLOOKUP(C169,#REF!,7,0)*10000</f>
        <v>#REF!</v>
      </c>
      <c r="F169" s="2" t="e">
        <f t="shared" si="11"/>
        <v>#REF!</v>
      </c>
    </row>
    <row r="170" spans="1:6">
      <c r="A170" t="s">
        <v>1632</v>
      </c>
      <c r="B170" s="1">
        <v>402500</v>
      </c>
      <c r="C170" t="s">
        <v>1735</v>
      </c>
      <c r="D170" s="1">
        <f t="shared" si="10"/>
        <v>3000000</v>
      </c>
      <c r="E170" s="1" t="e">
        <f>VLOOKUP(C170,#REF!,7,0)*10000</f>
        <v>#REF!</v>
      </c>
      <c r="F170" s="2" t="e">
        <f t="shared" si="11"/>
        <v>#REF!</v>
      </c>
    </row>
    <row r="171" spans="1:6">
      <c r="A171" t="s">
        <v>1632</v>
      </c>
      <c r="B171" s="1">
        <v>13821.4285714286</v>
      </c>
      <c r="C171" t="s">
        <v>1736</v>
      </c>
      <c r="D171" s="1">
        <f t="shared" si="10"/>
        <v>20000000</v>
      </c>
      <c r="E171" s="1" t="e">
        <f>VLOOKUP(C171,#REF!,7,0)*10000</f>
        <v>#REF!</v>
      </c>
      <c r="F171" s="2" t="e">
        <f t="shared" si="11"/>
        <v>#REF!</v>
      </c>
    </row>
    <row r="172" spans="1:6">
      <c r="A172" t="s">
        <v>1632</v>
      </c>
      <c r="B172" s="1">
        <v>53159.3406593407</v>
      </c>
      <c r="C172" t="s">
        <v>1737</v>
      </c>
      <c r="D172" s="1">
        <f t="shared" si="10"/>
        <v>790920</v>
      </c>
      <c r="E172" s="1" t="e">
        <f>VLOOKUP(C172,#REF!,7,0)*10000</f>
        <v>#REF!</v>
      </c>
      <c r="F172" s="2" t="e">
        <f t="shared" si="11"/>
        <v>#REF!</v>
      </c>
    </row>
    <row r="173" spans="1:6">
      <c r="A173" t="s">
        <v>1632</v>
      </c>
      <c r="B173" s="1">
        <v>18605.7692307692</v>
      </c>
      <c r="C173" t="s">
        <v>1738</v>
      </c>
      <c r="D173" s="1">
        <f t="shared" si="10"/>
        <v>2458391.67</v>
      </c>
      <c r="E173" s="1" t="e">
        <f>VLOOKUP(C173,#REF!,7,0)*10000</f>
        <v>#REF!</v>
      </c>
      <c r="F173" s="2" t="e">
        <f t="shared" si="11"/>
        <v>#REF!</v>
      </c>
    </row>
    <row r="174" spans="1:6">
      <c r="A174" t="s">
        <v>1632</v>
      </c>
      <c r="B174" s="1">
        <v>24665.9340659341</v>
      </c>
      <c r="C174" t="s">
        <v>1739</v>
      </c>
      <c r="D174" s="1">
        <f t="shared" si="10"/>
        <v>50000000</v>
      </c>
      <c r="E174" s="1" t="e">
        <f>VLOOKUP(C174,#REF!,7,0)*10000</f>
        <v>#REF!</v>
      </c>
      <c r="F174" s="2" t="e">
        <f t="shared" si="11"/>
        <v>#REF!</v>
      </c>
    </row>
    <row r="175" spans="1:6">
      <c r="A175" t="s">
        <v>1632</v>
      </c>
      <c r="B175" s="1">
        <v>5315.93406593407</v>
      </c>
      <c r="C175" t="s">
        <v>1740</v>
      </c>
      <c r="D175" s="1">
        <f t="shared" si="10"/>
        <v>1200000</v>
      </c>
      <c r="E175" s="1" t="e">
        <f>VLOOKUP(C175,#REF!,7,0)*10000</f>
        <v>#REF!</v>
      </c>
      <c r="F175" s="2" t="e">
        <f t="shared" si="11"/>
        <v>#REF!</v>
      </c>
    </row>
    <row r="176" spans="1:6">
      <c r="A176" t="s">
        <v>1632</v>
      </c>
      <c r="B176" s="1">
        <v>73359.8901098901</v>
      </c>
      <c r="C176" t="s">
        <v>1753</v>
      </c>
      <c r="D176" s="1">
        <f t="shared" si="10"/>
        <v>900000</v>
      </c>
      <c r="E176" s="1" t="e">
        <f>VLOOKUP(C176,#REF!,7,0)*10000</f>
        <v>#REF!</v>
      </c>
      <c r="F176" s="2" t="e">
        <f t="shared" si="11"/>
        <v>#REF!</v>
      </c>
    </row>
    <row r="177" spans="1:6">
      <c r="A177" t="s">
        <v>1632</v>
      </c>
      <c r="B177" s="1">
        <v>3189.56043956044</v>
      </c>
      <c r="C177" t="s">
        <v>1741</v>
      </c>
      <c r="D177" s="1">
        <f t="shared" si="10"/>
        <v>15000000</v>
      </c>
      <c r="E177" s="1" t="e">
        <f>VLOOKUP(C177,#REF!,7,0)*10000</f>
        <v>#REF!</v>
      </c>
      <c r="F177" s="2" t="e">
        <f t="shared" si="11"/>
        <v>#REF!</v>
      </c>
    </row>
    <row r="178" spans="1:6">
      <c r="A178" t="s">
        <v>1632</v>
      </c>
      <c r="B178" s="1">
        <v>10795.34</v>
      </c>
      <c r="C178" t="s">
        <v>1742</v>
      </c>
      <c r="D178" s="1">
        <f t="shared" si="10"/>
        <v>40000000</v>
      </c>
      <c r="E178" s="1" t="e">
        <f>VLOOKUP(C178,#REF!,7,0)*10000</f>
        <v>#REF!</v>
      </c>
      <c r="F178" s="2" t="e">
        <f t="shared" si="11"/>
        <v>#REF!</v>
      </c>
    </row>
    <row r="179" spans="1:6">
      <c r="A179" t="s">
        <v>1632</v>
      </c>
      <c r="B179" s="1">
        <v>29245.57</v>
      </c>
      <c r="C179" t="s">
        <v>1743</v>
      </c>
      <c r="D179" s="1">
        <f t="shared" si="10"/>
        <v>3000000</v>
      </c>
      <c r="E179" s="1" t="e">
        <f>VLOOKUP(C179,#REF!,7,0)*10000</f>
        <v>#REF!</v>
      </c>
      <c r="F179" s="2" t="e">
        <f t="shared" si="11"/>
        <v>#REF!</v>
      </c>
    </row>
    <row r="180" spans="1:6">
      <c r="A180" t="s">
        <v>1632</v>
      </c>
      <c r="B180" s="1">
        <v>66960</v>
      </c>
      <c r="C180" t="s">
        <v>1744</v>
      </c>
      <c r="D180" s="1">
        <f t="shared" si="10"/>
        <v>19000000</v>
      </c>
      <c r="E180" s="1" t="e">
        <f>VLOOKUP(C180,#REF!,7,0)*10000</f>
        <v>#REF!</v>
      </c>
      <c r="F180" s="2" t="e">
        <f t="shared" si="11"/>
        <v>#REF!</v>
      </c>
    </row>
    <row r="181" spans="1:6">
      <c r="A181" t="s">
        <v>1632</v>
      </c>
      <c r="B181" s="1">
        <v>20732.1428571429</v>
      </c>
      <c r="C181" t="s">
        <v>1745</v>
      </c>
      <c r="D181" s="1">
        <f t="shared" si="10"/>
        <v>3331400</v>
      </c>
      <c r="E181" s="1" t="e">
        <f>VLOOKUP(C181,#REF!,7,0)*10000</f>
        <v>#REF!</v>
      </c>
      <c r="F181" s="2" t="e">
        <f t="shared" si="11"/>
        <v>#REF!</v>
      </c>
    </row>
    <row r="182" spans="1:6">
      <c r="A182" t="s">
        <v>1632</v>
      </c>
      <c r="B182" s="1">
        <v>146031.551153119</v>
      </c>
      <c r="C182" t="s">
        <v>1746</v>
      </c>
      <c r="D182" s="1">
        <f t="shared" si="10"/>
        <v>5873100</v>
      </c>
      <c r="E182" s="1" t="e">
        <f>VLOOKUP(C182,#REF!,7,0)*10000</f>
        <v>#REF!</v>
      </c>
      <c r="F182" s="2" t="e">
        <f t="shared" si="11"/>
        <v>#REF!</v>
      </c>
    </row>
    <row r="183" spans="1:6">
      <c r="A183" t="s">
        <v>1632</v>
      </c>
      <c r="B183" s="1">
        <v>9715.80884688091</v>
      </c>
      <c r="C183" t="s">
        <v>1747</v>
      </c>
      <c r="D183" s="1">
        <f t="shared" si="10"/>
        <v>3000000</v>
      </c>
      <c r="E183" s="1" t="e">
        <f>VLOOKUP(C183,#REF!,7,0)*10000</f>
        <v>#REF!</v>
      </c>
      <c r="F183" s="2" t="e">
        <f t="shared" si="11"/>
        <v>#REF!</v>
      </c>
    </row>
    <row r="184" spans="1:6">
      <c r="A184" t="s">
        <v>1634</v>
      </c>
      <c r="B184" s="1">
        <v>61510.1592531576</v>
      </c>
      <c r="C184" t="s">
        <v>1748</v>
      </c>
      <c r="D184" s="1">
        <f t="shared" si="10"/>
        <v>1350000</v>
      </c>
      <c r="E184" s="1" t="e">
        <f>VLOOKUP(C184,#REF!,7,0)*10000</f>
        <v>#REF!</v>
      </c>
      <c r="F184" s="2" t="e">
        <f t="shared" si="11"/>
        <v>#REF!</v>
      </c>
    </row>
    <row r="185" spans="1:6">
      <c r="A185" t="s">
        <v>1634</v>
      </c>
      <c r="B185" s="1">
        <v>133289.840746842</v>
      </c>
      <c r="C185" t="s">
        <v>1749</v>
      </c>
      <c r="D185" s="1">
        <f t="shared" si="10"/>
        <v>10000000</v>
      </c>
      <c r="E185" s="1" t="e">
        <f>VLOOKUP(C185,#REF!,7,0)*10000</f>
        <v>#REF!</v>
      </c>
      <c r="F185" s="2" t="e">
        <f t="shared" si="11"/>
        <v>#REF!</v>
      </c>
    </row>
    <row r="186" spans="1:6">
      <c r="A186" t="s">
        <v>1635</v>
      </c>
      <c r="B186" s="1">
        <v>5628796.1798462</v>
      </c>
      <c r="C186" t="s">
        <v>1750</v>
      </c>
      <c r="D186" s="1">
        <f t="shared" si="10"/>
        <v>29000000</v>
      </c>
      <c r="E186" s="1" t="e">
        <f>VLOOKUP(C186,#REF!,7,0)*10000</f>
        <v>#REF!</v>
      </c>
      <c r="F186" s="2" t="e">
        <f t="shared" si="11"/>
        <v>#REF!</v>
      </c>
    </row>
    <row r="187" spans="1:6">
      <c r="A187" t="s">
        <v>1635</v>
      </c>
      <c r="B187" s="1">
        <v>383012.924537129</v>
      </c>
      <c r="C187" t="s">
        <v>1751</v>
      </c>
      <c r="D187" s="1">
        <f t="shared" si="10"/>
        <v>13500000</v>
      </c>
      <c r="E187" s="1" t="e">
        <f>VLOOKUP(C187,#REF!,7,0)*10000</f>
        <v>#REF!</v>
      </c>
      <c r="F187" s="2" t="e">
        <f t="shared" si="11"/>
        <v>#REF!</v>
      </c>
    </row>
    <row r="188" spans="1:6">
      <c r="A188" t="s">
        <v>1635</v>
      </c>
      <c r="B188" s="1">
        <v>311890.587681997</v>
      </c>
      <c r="C188" t="s">
        <v>1752</v>
      </c>
      <c r="D188" s="1">
        <f t="shared" si="10"/>
        <v>999600</v>
      </c>
      <c r="E188" s="1" t="e">
        <f>VLOOKUP(C188,#REF!,7,0)*10000</f>
        <v>#REF!</v>
      </c>
      <c r="F188" s="2" t="e">
        <f t="shared" si="11"/>
        <v>#REF!</v>
      </c>
    </row>
    <row r="189" spans="1:6">
      <c r="A189" t="s">
        <v>1635</v>
      </c>
      <c r="B189" s="1">
        <v>254468.870957598</v>
      </c>
      <c r="C189" t="s">
        <v>1754</v>
      </c>
      <c r="D189" s="1">
        <f t="shared" si="10"/>
        <v>3000000</v>
      </c>
      <c r="E189" s="1" t="e">
        <f>VLOOKUP(C189,#REF!,7,0)*10000</f>
        <v>#REF!</v>
      </c>
      <c r="F189" s="2" t="e">
        <f t="shared" si="11"/>
        <v>#REF!</v>
      </c>
    </row>
    <row r="190" spans="1:6">
      <c r="A190" t="s">
        <v>1635</v>
      </c>
      <c r="B190" s="1">
        <v>284993.046690042</v>
      </c>
      <c r="C190" t="s">
        <v>1542</v>
      </c>
      <c r="D190" s="1">
        <f t="shared" si="10"/>
        <v>1500000</v>
      </c>
      <c r="E190" s="1" t="e">
        <f>VLOOKUP(C190,#REF!,7,0)*10000</f>
        <v>#REF!</v>
      </c>
      <c r="F190" s="2" t="e">
        <f t="shared" si="11"/>
        <v>#REF!</v>
      </c>
    </row>
    <row r="191" spans="1:6">
      <c r="A191" t="s">
        <v>1635</v>
      </c>
      <c r="B191" s="1">
        <v>792218.211088897</v>
      </c>
      <c r="C191" t="s">
        <v>1546</v>
      </c>
      <c r="D191" s="1">
        <f t="shared" si="10"/>
        <v>1857230.43</v>
      </c>
      <c r="E191" s="1" t="e">
        <f>VLOOKUP(C191,#REF!,7,0)*10000</f>
        <v>#REF!</v>
      </c>
      <c r="F191" s="2" t="e">
        <f t="shared" si="11"/>
        <v>#REF!</v>
      </c>
    </row>
    <row r="192" spans="1:6">
      <c r="A192" t="s">
        <v>1635</v>
      </c>
      <c r="B192" s="1">
        <v>31733.053979273</v>
      </c>
      <c r="C192" t="s">
        <v>1557</v>
      </c>
      <c r="D192" s="1">
        <f t="shared" si="10"/>
        <v>10000000</v>
      </c>
      <c r="E192" s="1" t="e">
        <f>VLOOKUP(C192,#REF!,7,0)*10000</f>
        <v>#REF!</v>
      </c>
      <c r="F192" s="2" t="e">
        <f t="shared" si="11"/>
        <v>#REF!</v>
      </c>
    </row>
    <row r="193" spans="1:6">
      <c r="A193" t="s">
        <v>1635</v>
      </c>
      <c r="B193" s="1">
        <v>583888.193218622</v>
      </c>
      <c r="C193" t="s">
        <v>1574</v>
      </c>
      <c r="D193" s="1">
        <f t="shared" si="10"/>
        <v>4800000</v>
      </c>
      <c r="E193" s="1" t="e">
        <f>VLOOKUP(C193,#REF!,7,0)*10000</f>
        <v>#REF!</v>
      </c>
      <c r="F193" s="2" t="e">
        <f t="shared" si="11"/>
        <v>#REF!</v>
      </c>
    </row>
    <row r="194" spans="1:6">
      <c r="A194" t="s">
        <v>1635</v>
      </c>
      <c r="B194" s="1">
        <v>1067943.19121991</v>
      </c>
      <c r="C194" t="s">
        <v>1577</v>
      </c>
      <c r="D194" s="1">
        <f t="shared" ref="D194:D196" si="12">SUMIFS(B:B,A:A,C194)</f>
        <v>2000000</v>
      </c>
      <c r="E194" s="1" t="e">
        <f>VLOOKUP(C194,#REF!,7,0)*10000</f>
        <v>#REF!</v>
      </c>
      <c r="F194" s="2" t="e">
        <f t="shared" ref="F194:F197" si="13">D194-E194</f>
        <v>#REF!</v>
      </c>
    </row>
    <row r="195" spans="1:6">
      <c r="A195" t="s">
        <v>1635</v>
      </c>
      <c r="B195" s="1">
        <v>18334.6534102466</v>
      </c>
      <c r="C195" t="s">
        <v>1580</v>
      </c>
      <c r="D195" s="1">
        <f t="shared" si="12"/>
        <v>10000000</v>
      </c>
      <c r="E195" s="1" t="e">
        <f>VLOOKUP(C195,#REF!,7,0)*10000</f>
        <v>#REF!</v>
      </c>
      <c r="F195" s="2" t="e">
        <f t="shared" si="13"/>
        <v>#REF!</v>
      </c>
    </row>
    <row r="196" spans="1:6">
      <c r="A196" t="s">
        <v>1635</v>
      </c>
      <c r="B196" s="1">
        <v>1914.05722414662</v>
      </c>
      <c r="C196" t="s">
        <v>1584</v>
      </c>
      <c r="D196" s="1">
        <f t="shared" si="12"/>
        <v>33000000</v>
      </c>
      <c r="E196" s="1" t="e">
        <f>VLOOKUP(C196,#REF!,7,0)*10000</f>
        <v>#REF!</v>
      </c>
      <c r="F196" s="2" t="e">
        <f t="shared" si="13"/>
        <v>#REF!</v>
      </c>
    </row>
    <row r="197" spans="1:6">
      <c r="A197" t="s">
        <v>1635</v>
      </c>
      <c r="B197" s="1">
        <v>113030.116078553</v>
      </c>
      <c r="D197" s="1"/>
      <c r="E197" s="1"/>
      <c r="F197" s="2">
        <f t="shared" si="13"/>
        <v>0</v>
      </c>
    </row>
    <row r="198" spans="1:6">
      <c r="A198" t="s">
        <v>1635</v>
      </c>
      <c r="B198" s="1">
        <v>422099.987851281</v>
      </c>
      <c r="D198" s="1">
        <f>SUM(D2:D197)</f>
        <v>987868926.365304</v>
      </c>
      <c r="E198" s="1" t="e">
        <f>SUM(E2:E197)</f>
        <v>#REF!</v>
      </c>
      <c r="F198" s="2" t="e">
        <f>E198-D198</f>
        <v>#REF!</v>
      </c>
    </row>
    <row r="199" spans="1:6">
      <c r="A199" t="s">
        <v>1635</v>
      </c>
      <c r="B199" s="1">
        <v>134286.225251971</v>
      </c>
      <c r="D199" s="1"/>
      <c r="E199" s="1"/>
    </row>
    <row r="200" spans="1:6">
      <c r="A200" t="s">
        <v>1635</v>
      </c>
      <c r="B200" s="1">
        <v>4288697.06033526</v>
      </c>
      <c r="D200" s="1"/>
      <c r="E200" s="1"/>
    </row>
    <row r="201" spans="1:6">
      <c r="A201" t="s">
        <v>1635</v>
      </c>
      <c r="B201" s="1">
        <v>945443.528874529</v>
      </c>
      <c r="D201" s="1"/>
      <c r="E201" s="1"/>
    </row>
    <row r="202" spans="1:6">
      <c r="A202" t="s">
        <v>1635</v>
      </c>
      <c r="B202" s="1">
        <v>528078.314156663</v>
      </c>
      <c r="D202" s="1"/>
      <c r="E202" s="1"/>
    </row>
    <row r="203" spans="1:6">
      <c r="A203" t="s">
        <v>1635</v>
      </c>
      <c r="B203" s="1">
        <v>3525.89488658588</v>
      </c>
      <c r="D203" s="1"/>
      <c r="E203" s="1"/>
    </row>
    <row r="204" spans="1:6">
      <c r="A204" t="s">
        <v>1635</v>
      </c>
      <c r="B204" s="1">
        <v>1284231.65754848</v>
      </c>
      <c r="D204" s="1"/>
      <c r="E204" s="1"/>
    </row>
    <row r="205" spans="1:6">
      <c r="A205" t="s">
        <v>1635</v>
      </c>
      <c r="B205" s="1">
        <v>1007398.53902454</v>
      </c>
      <c r="D205" s="1"/>
      <c r="E205" s="1"/>
    </row>
    <row r="206" spans="1:6">
      <c r="A206" t="s">
        <v>1635</v>
      </c>
      <c r="B206" s="1">
        <v>1201322.75778676</v>
      </c>
      <c r="D206" s="1"/>
      <c r="E206" s="1"/>
    </row>
    <row r="207" spans="1:6">
      <c r="A207" t="s">
        <v>1635</v>
      </c>
      <c r="B207" s="1">
        <v>543995.211073251</v>
      </c>
      <c r="D207" s="1"/>
      <c r="E207" s="1"/>
    </row>
    <row r="208" spans="1:6">
      <c r="A208" t="s">
        <v>1635</v>
      </c>
      <c r="B208" s="1">
        <v>84621.4772780612</v>
      </c>
      <c r="D208" s="1"/>
      <c r="E208" s="1"/>
    </row>
    <row r="209" spans="1:5">
      <c r="A209" t="s">
        <v>1636</v>
      </c>
      <c r="B209" s="1">
        <v>3200000</v>
      </c>
      <c r="D209" s="1"/>
      <c r="E209" s="1"/>
    </row>
    <row r="210" spans="1:5">
      <c r="A210" t="s">
        <v>1638</v>
      </c>
      <c r="B210" s="1">
        <v>2683525.53392924</v>
      </c>
      <c r="D210" s="1"/>
      <c r="E210" s="1"/>
    </row>
    <row r="211" spans="1:5">
      <c r="A211" t="s">
        <v>1638</v>
      </c>
      <c r="B211" s="1">
        <v>1636829.37501323</v>
      </c>
      <c r="D211" s="1"/>
      <c r="E211" s="1"/>
    </row>
    <row r="212" spans="1:5">
      <c r="A212" t="s">
        <v>1638</v>
      </c>
      <c r="B212" s="1">
        <v>1084158.6282854</v>
      </c>
      <c r="D212" s="1"/>
      <c r="E212" s="1"/>
    </row>
    <row r="213" spans="1:5">
      <c r="A213" t="s">
        <v>1638</v>
      </c>
      <c r="B213" s="1">
        <v>235139.516658939</v>
      </c>
      <c r="D213" s="1"/>
      <c r="E213" s="1"/>
    </row>
    <row r="214" spans="1:5">
      <c r="A214" t="s">
        <v>1638</v>
      </c>
      <c r="B214" s="1">
        <v>172926.428768254</v>
      </c>
      <c r="D214" s="1"/>
      <c r="E214" s="1"/>
    </row>
    <row r="215" spans="1:5">
      <c r="A215" t="s">
        <v>1638</v>
      </c>
      <c r="B215" s="1">
        <v>187420.517344936</v>
      </c>
      <c r="D215" s="1"/>
      <c r="E215" s="1"/>
    </row>
    <row r="216" spans="1:5">
      <c r="A216" t="s">
        <v>1640</v>
      </c>
      <c r="B216" s="1">
        <v>2696303.80181903</v>
      </c>
      <c r="D216" s="1"/>
      <c r="E216" s="1"/>
    </row>
    <row r="217" spans="1:5">
      <c r="A217" t="s">
        <v>1640</v>
      </c>
      <c r="B217" s="1">
        <v>140041.922987787</v>
      </c>
      <c r="D217" s="1"/>
      <c r="E217" s="1"/>
    </row>
    <row r="218" spans="1:5">
      <c r="A218" t="s">
        <v>1640</v>
      </c>
      <c r="B218" s="1">
        <v>163654.275193187</v>
      </c>
      <c r="D218" s="1"/>
      <c r="E218" s="1"/>
    </row>
    <row r="219" spans="1:5">
      <c r="A219" t="s">
        <v>1642</v>
      </c>
      <c r="B219" s="1">
        <v>9100</v>
      </c>
      <c r="D219" s="1"/>
      <c r="E219" s="1"/>
    </row>
    <row r="220" spans="1:5">
      <c r="A220" t="s">
        <v>1642</v>
      </c>
      <c r="B220" s="1">
        <v>139400</v>
      </c>
      <c r="D220" s="1"/>
      <c r="E220" s="1"/>
    </row>
    <row r="221" spans="1:5">
      <c r="A221" t="s">
        <v>1642</v>
      </c>
      <c r="B221" s="1">
        <v>144600</v>
      </c>
      <c r="D221" s="1"/>
      <c r="E221" s="1"/>
    </row>
    <row r="222" spans="1:5">
      <c r="A222" t="s">
        <v>1642</v>
      </c>
      <c r="B222" s="1">
        <v>84100</v>
      </c>
      <c r="D222" s="1"/>
      <c r="E222" s="1"/>
    </row>
    <row r="223" spans="1:5">
      <c r="A223" t="s">
        <v>1642</v>
      </c>
      <c r="B223" s="1">
        <v>49100</v>
      </c>
      <c r="D223" s="1"/>
      <c r="E223" s="1"/>
    </row>
    <row r="224" spans="1:5">
      <c r="A224" t="s">
        <v>1642</v>
      </c>
      <c r="B224" s="1">
        <v>269800</v>
      </c>
      <c r="D224" s="1"/>
      <c r="E224" s="1"/>
    </row>
    <row r="225" spans="1:5">
      <c r="A225" t="s">
        <v>1643</v>
      </c>
      <c r="B225" s="1">
        <v>175100</v>
      </c>
      <c r="D225" s="1"/>
      <c r="E225" s="1"/>
    </row>
    <row r="226" spans="1:5">
      <c r="A226" t="s">
        <v>1645</v>
      </c>
      <c r="B226" s="1">
        <v>5589286.83</v>
      </c>
      <c r="D226" s="1"/>
      <c r="E226" s="1"/>
    </row>
    <row r="227" spans="1:5">
      <c r="A227" t="s">
        <v>1646</v>
      </c>
      <c r="B227" s="1">
        <v>4059541.20319283</v>
      </c>
      <c r="D227" s="1"/>
      <c r="E227" s="1"/>
    </row>
    <row r="228" spans="1:5">
      <c r="A228" t="s">
        <v>1646</v>
      </c>
      <c r="B228" s="1">
        <v>4335639.39680717</v>
      </c>
      <c r="D228" s="1"/>
      <c r="E228" s="1"/>
    </row>
    <row r="229" spans="1:5">
      <c r="A229" t="s">
        <v>1648</v>
      </c>
      <c r="B229" s="1">
        <v>2409800</v>
      </c>
      <c r="D229" s="1"/>
      <c r="E229" s="1"/>
    </row>
    <row r="230" spans="1:5">
      <c r="A230" t="s">
        <v>1648</v>
      </c>
      <c r="B230" s="1">
        <v>961469.3</v>
      </c>
      <c r="D230" s="1"/>
      <c r="E230" s="1"/>
    </row>
    <row r="231" spans="1:5">
      <c r="A231" t="s">
        <v>1650</v>
      </c>
      <c r="B231" s="1">
        <v>478200</v>
      </c>
      <c r="D231" s="1"/>
      <c r="E231" s="1"/>
    </row>
    <row r="232" spans="1:5">
      <c r="A232" t="s">
        <v>1629</v>
      </c>
      <c r="B232" s="1">
        <v>1581758.1</v>
      </c>
      <c r="D232" s="1"/>
      <c r="E232" s="1"/>
    </row>
    <row r="233" spans="1:5">
      <c r="A233" t="s">
        <v>1633</v>
      </c>
      <c r="B233" s="1">
        <v>289500</v>
      </c>
      <c r="D233" s="1"/>
      <c r="E233" s="1"/>
    </row>
    <row r="234" spans="1:5">
      <c r="A234" t="s">
        <v>1631</v>
      </c>
      <c r="B234" s="1">
        <v>2028286.07</v>
      </c>
      <c r="D234" s="1"/>
      <c r="E234" s="1"/>
    </row>
    <row r="235" spans="1:5">
      <c r="A235" t="s">
        <v>1558</v>
      </c>
      <c r="B235" s="1">
        <v>150000</v>
      </c>
      <c r="D235" s="1"/>
      <c r="E235" s="1"/>
    </row>
    <row r="236" spans="1:5">
      <c r="A236" t="s">
        <v>1653</v>
      </c>
      <c r="B236" s="1">
        <v>243900</v>
      </c>
      <c r="D236" s="1"/>
      <c r="E236" s="1"/>
    </row>
    <row r="237" spans="1:5">
      <c r="A237" t="s">
        <v>1653</v>
      </c>
      <c r="B237" s="1">
        <v>723000</v>
      </c>
      <c r="D237" s="1"/>
      <c r="E237" s="1"/>
    </row>
    <row r="238" spans="1:5">
      <c r="A238" t="s">
        <v>1653</v>
      </c>
      <c r="B238" s="1">
        <v>90200</v>
      </c>
      <c r="D238" s="1"/>
      <c r="E238" s="1"/>
    </row>
    <row r="239" spans="1:5">
      <c r="A239" t="s">
        <v>1653</v>
      </c>
      <c r="B239" s="1">
        <v>246100</v>
      </c>
      <c r="D239" s="1"/>
      <c r="E239" s="1"/>
    </row>
    <row r="240" spans="1:5">
      <c r="A240" t="s">
        <v>1653</v>
      </c>
      <c r="B240" s="1">
        <v>5207500</v>
      </c>
      <c r="D240" s="1"/>
      <c r="E240" s="1"/>
    </row>
    <row r="241" spans="1:5">
      <c r="A241" t="s">
        <v>1653</v>
      </c>
      <c r="B241" s="1">
        <v>549100</v>
      </c>
      <c r="D241" s="1"/>
      <c r="E241" s="1"/>
    </row>
    <row r="242" spans="1:5">
      <c r="A242" t="s">
        <v>1653</v>
      </c>
      <c r="B242" s="1">
        <v>49200</v>
      </c>
      <c r="D242" s="1"/>
      <c r="E242" s="1"/>
    </row>
    <row r="243" spans="1:5">
      <c r="A243" t="s">
        <v>1653</v>
      </c>
      <c r="B243" s="1">
        <v>366900</v>
      </c>
      <c r="D243" s="1"/>
      <c r="E243" s="1"/>
    </row>
    <row r="244" spans="1:5">
      <c r="A244" t="s">
        <v>1653</v>
      </c>
      <c r="B244" s="1">
        <v>820500</v>
      </c>
      <c r="D244" s="1"/>
      <c r="E244" s="1"/>
    </row>
    <row r="245" spans="1:5">
      <c r="A245" t="s">
        <v>1653</v>
      </c>
      <c r="B245" s="1">
        <v>816800</v>
      </c>
      <c r="D245" s="1"/>
      <c r="E245" s="1"/>
    </row>
    <row r="246" spans="1:5">
      <c r="A246" t="s">
        <v>1653</v>
      </c>
      <c r="B246" s="1">
        <v>62100</v>
      </c>
      <c r="D246" s="1"/>
      <c r="E246" s="1"/>
    </row>
    <row r="247" spans="1:5">
      <c r="A247" t="s">
        <v>1653</v>
      </c>
      <c r="B247" s="1">
        <v>254700</v>
      </c>
      <c r="D247" s="1"/>
      <c r="E247" s="1"/>
    </row>
    <row r="248" spans="1:5">
      <c r="A248" t="s">
        <v>1653</v>
      </c>
      <c r="B248" s="1">
        <v>152900</v>
      </c>
      <c r="D248" s="1"/>
      <c r="E248" s="1"/>
    </row>
    <row r="249" spans="1:5">
      <c r="A249" t="s">
        <v>1653</v>
      </c>
      <c r="B249" s="1">
        <v>195200</v>
      </c>
      <c r="D249" s="1"/>
      <c r="E249" s="1"/>
    </row>
    <row r="250" spans="1:5">
      <c r="A250" t="s">
        <v>1653</v>
      </c>
      <c r="B250" s="1">
        <v>99800</v>
      </c>
      <c r="D250" s="1"/>
      <c r="E250" s="1"/>
    </row>
    <row r="251" spans="1:5">
      <c r="A251" t="s">
        <v>1653</v>
      </c>
      <c r="B251" s="1">
        <v>107100</v>
      </c>
      <c r="D251" s="1"/>
      <c r="E251" s="1"/>
    </row>
    <row r="252" spans="1:5">
      <c r="A252" t="s">
        <v>1653</v>
      </c>
      <c r="B252" s="1">
        <v>3200</v>
      </c>
      <c r="D252" s="1"/>
      <c r="E252" s="1"/>
    </row>
    <row r="253" spans="1:5">
      <c r="A253" t="s">
        <v>1653</v>
      </c>
      <c r="B253" s="1">
        <v>160800</v>
      </c>
      <c r="D253" s="1"/>
      <c r="E253" s="1"/>
    </row>
    <row r="254" spans="1:5">
      <c r="A254" t="s">
        <v>1653</v>
      </c>
      <c r="B254" s="1">
        <v>481800</v>
      </c>
      <c r="D254" s="1"/>
      <c r="E254" s="1"/>
    </row>
    <row r="255" spans="1:5">
      <c r="A255" t="s">
        <v>1653</v>
      </c>
      <c r="B255" s="1">
        <v>754500</v>
      </c>
      <c r="D255" s="1"/>
      <c r="E255" s="1"/>
    </row>
    <row r="256" spans="1:5">
      <c r="A256" t="s">
        <v>1653</v>
      </c>
      <c r="B256" s="1">
        <v>359434.34</v>
      </c>
      <c r="D256" s="1"/>
      <c r="E256" s="1"/>
    </row>
    <row r="257" spans="1:5">
      <c r="A257" t="s">
        <v>1653</v>
      </c>
      <c r="B257" s="1">
        <v>58700</v>
      </c>
      <c r="D257" s="1"/>
      <c r="E257" s="1"/>
    </row>
    <row r="258" spans="1:5">
      <c r="A258" t="s">
        <v>1653</v>
      </c>
      <c r="B258" s="1">
        <v>192100</v>
      </c>
      <c r="D258" s="1"/>
      <c r="E258" s="1"/>
    </row>
    <row r="259" spans="1:5">
      <c r="A259" t="s">
        <v>1653</v>
      </c>
      <c r="B259" s="1">
        <v>800034.34</v>
      </c>
      <c r="D259" s="1"/>
      <c r="E259" s="1"/>
    </row>
    <row r="260" spans="1:5">
      <c r="A260" t="s">
        <v>1653</v>
      </c>
      <c r="B260" s="1">
        <v>100000</v>
      </c>
      <c r="D260" s="1"/>
      <c r="E260" s="1"/>
    </row>
    <row r="261" spans="1:5">
      <c r="A261" t="s">
        <v>1653</v>
      </c>
      <c r="B261" s="1">
        <v>48000</v>
      </c>
      <c r="D261" s="1"/>
      <c r="E261" s="1"/>
    </row>
    <row r="262" spans="1:5">
      <c r="A262" t="s">
        <v>1653</v>
      </c>
      <c r="B262" s="1">
        <v>20000</v>
      </c>
      <c r="D262" s="1"/>
      <c r="E262" s="1"/>
    </row>
    <row r="263" spans="1:5">
      <c r="A263" t="s">
        <v>1653</v>
      </c>
      <c r="B263" s="1">
        <v>12000</v>
      </c>
      <c r="D263" s="1"/>
      <c r="E263" s="1"/>
    </row>
    <row r="264" spans="1:5">
      <c r="A264" t="s">
        <v>1653</v>
      </c>
      <c r="B264" s="1">
        <v>12000</v>
      </c>
      <c r="D264" s="1"/>
      <c r="E264" s="1"/>
    </row>
    <row r="265" spans="1:5">
      <c r="A265" t="s">
        <v>1653</v>
      </c>
      <c r="B265" s="1">
        <v>12000</v>
      </c>
      <c r="D265" s="1"/>
      <c r="E265" s="1"/>
    </row>
    <row r="266" spans="1:5">
      <c r="A266" t="s">
        <v>1653</v>
      </c>
      <c r="B266" s="1">
        <v>4000</v>
      </c>
      <c r="D266" s="1"/>
      <c r="E266" s="1"/>
    </row>
    <row r="267" spans="1:5">
      <c r="A267" t="s">
        <v>1653</v>
      </c>
      <c r="B267" s="1">
        <v>8000</v>
      </c>
      <c r="D267" s="1"/>
      <c r="E267" s="1"/>
    </row>
    <row r="268" spans="1:5">
      <c r="A268" t="s">
        <v>1655</v>
      </c>
      <c r="B268" s="1">
        <v>1108600</v>
      </c>
      <c r="D268" s="1"/>
      <c r="E268" s="1"/>
    </row>
    <row r="269" spans="1:5">
      <c r="A269" t="s">
        <v>1657</v>
      </c>
      <c r="B269" s="1">
        <v>800000</v>
      </c>
      <c r="D269" s="1"/>
      <c r="E269" s="1"/>
    </row>
    <row r="270" spans="1:5">
      <c r="A270" t="s">
        <v>1658</v>
      </c>
      <c r="B270" s="1">
        <v>297000</v>
      </c>
      <c r="D270" s="1"/>
      <c r="E270" s="1"/>
    </row>
    <row r="271" spans="1:5">
      <c r="A271" t="s">
        <v>1660</v>
      </c>
      <c r="B271" s="1">
        <v>680800</v>
      </c>
      <c r="D271" s="1"/>
      <c r="E271" s="1"/>
    </row>
    <row r="272" spans="1:5">
      <c r="A272" t="s">
        <v>1662</v>
      </c>
      <c r="B272" s="1">
        <v>500000</v>
      </c>
      <c r="D272" s="1"/>
      <c r="E272" s="1"/>
    </row>
    <row r="273" spans="1:5">
      <c r="A273" t="s">
        <v>1664</v>
      </c>
      <c r="B273" s="1">
        <v>13440000</v>
      </c>
      <c r="D273" s="1"/>
      <c r="E273" s="1"/>
    </row>
    <row r="274" spans="1:5">
      <c r="A274" t="s">
        <v>1666</v>
      </c>
      <c r="B274" s="1">
        <v>2465217.391</v>
      </c>
      <c r="D274" s="1"/>
      <c r="E274" s="1"/>
    </row>
    <row r="275" spans="1:5">
      <c r="A275" t="s">
        <v>1666</v>
      </c>
      <c r="B275" s="1">
        <v>3834782.609</v>
      </c>
      <c r="D275" s="1"/>
      <c r="E275" s="1"/>
    </row>
    <row r="276" spans="1:5">
      <c r="A276" t="s">
        <v>1668</v>
      </c>
      <c r="B276" s="1">
        <v>5000000</v>
      </c>
      <c r="D276" s="1"/>
      <c r="E276" s="1"/>
    </row>
    <row r="277" spans="1:5">
      <c r="A277" t="s">
        <v>1602</v>
      </c>
      <c r="B277" s="1">
        <v>430000</v>
      </c>
      <c r="D277" s="1"/>
      <c r="E277" s="1"/>
    </row>
    <row r="278" spans="1:5">
      <c r="A278" t="s">
        <v>1661</v>
      </c>
      <c r="B278" s="1">
        <v>7531851.42317803</v>
      </c>
      <c r="D278" s="1"/>
      <c r="E278" s="1"/>
    </row>
    <row r="279" spans="1:5">
      <c r="A279" t="s">
        <v>1661</v>
      </c>
      <c r="B279" s="1">
        <v>797825.665009849</v>
      </c>
      <c r="D279" s="1"/>
      <c r="E279" s="1"/>
    </row>
    <row r="280" spans="1:5">
      <c r="A280" t="s">
        <v>1661</v>
      </c>
      <c r="B280" s="1">
        <v>177980.076130735</v>
      </c>
      <c r="D280" s="1"/>
      <c r="E280" s="1"/>
    </row>
    <row r="281" spans="1:5">
      <c r="A281" t="s">
        <v>1661</v>
      </c>
      <c r="B281" s="1">
        <v>18857.2742532237</v>
      </c>
      <c r="D281" s="1"/>
      <c r="E281" s="1"/>
    </row>
    <row r="282" spans="1:5">
      <c r="A282" t="s">
        <v>1661</v>
      </c>
      <c r="B282" s="1">
        <v>29682.746509704</v>
      </c>
      <c r="D282" s="1"/>
      <c r="E282" s="1"/>
    </row>
    <row r="283" spans="1:5">
      <c r="A283" t="s">
        <v>1661</v>
      </c>
      <c r="B283" s="1">
        <v>308351.354918455</v>
      </c>
      <c r="D283" s="1"/>
      <c r="E283" s="1"/>
    </row>
    <row r="284" spans="1:5">
      <c r="A284" t="s">
        <v>1562</v>
      </c>
      <c r="B284" s="1">
        <v>200000</v>
      </c>
      <c r="D284" s="1"/>
      <c r="E284" s="1"/>
    </row>
    <row r="285" spans="1:5">
      <c r="A285" t="s">
        <v>1604</v>
      </c>
      <c r="B285" s="1">
        <v>160566.04</v>
      </c>
      <c r="D285" s="1"/>
      <c r="E285" s="1"/>
    </row>
    <row r="286" spans="1:5">
      <c r="A286" t="s">
        <v>1604</v>
      </c>
      <c r="B286" s="1">
        <v>69433.96</v>
      </c>
      <c r="D286" s="1"/>
      <c r="E286" s="1"/>
    </row>
    <row r="287" spans="1:5">
      <c r="A287" t="s">
        <v>1586</v>
      </c>
      <c r="B287" s="1">
        <v>450000</v>
      </c>
      <c r="D287" s="1"/>
      <c r="E287" s="1"/>
    </row>
    <row r="288" spans="1:5">
      <c r="A288" t="s">
        <v>1652</v>
      </c>
      <c r="B288" s="1">
        <v>199354.025218235</v>
      </c>
      <c r="D288" s="1"/>
      <c r="E288" s="1"/>
    </row>
    <row r="289" spans="1:5">
      <c r="A289" t="s">
        <v>1652</v>
      </c>
      <c r="B289" s="1">
        <v>12251.4064015519</v>
      </c>
      <c r="D289" s="1"/>
      <c r="E289" s="1"/>
    </row>
    <row r="290" spans="1:5">
      <c r="A290" t="s">
        <v>1652</v>
      </c>
      <c r="B290" s="1">
        <v>9994.56838021339</v>
      </c>
      <c r="D290" s="1"/>
      <c r="E290" s="1"/>
    </row>
    <row r="291" spans="1:5">
      <c r="A291" t="s">
        <v>1663</v>
      </c>
      <c r="B291" s="1">
        <v>350000</v>
      </c>
      <c r="D291" s="1"/>
      <c r="E291" s="1"/>
    </row>
    <row r="292" spans="1:5">
      <c r="A292" t="s">
        <v>1674</v>
      </c>
      <c r="B292" s="1">
        <v>2476065.72674921</v>
      </c>
      <c r="D292" s="1"/>
      <c r="E292" s="1"/>
    </row>
    <row r="293" spans="1:5">
      <c r="A293" t="s">
        <v>1674</v>
      </c>
      <c r="B293" s="1">
        <v>1649905.05</v>
      </c>
      <c r="D293" s="1"/>
      <c r="E293" s="1"/>
    </row>
    <row r="294" spans="1:5">
      <c r="A294" t="s">
        <v>1674</v>
      </c>
      <c r="B294" s="1">
        <v>12956507.115299</v>
      </c>
      <c r="D294" s="1"/>
      <c r="E294" s="1"/>
    </row>
    <row r="295" spans="1:5">
      <c r="A295" t="s">
        <v>1674</v>
      </c>
      <c r="B295" s="1">
        <v>907034.359175088</v>
      </c>
      <c r="D295" s="1"/>
      <c r="E295" s="1"/>
    </row>
    <row r="296" spans="1:5">
      <c r="A296" t="s">
        <v>1674</v>
      </c>
      <c r="B296" s="1">
        <v>41552.621166398</v>
      </c>
      <c r="D296" s="1"/>
      <c r="E296" s="1"/>
    </row>
    <row r="297" spans="1:5">
      <c r="A297" t="s">
        <v>1674</v>
      </c>
      <c r="B297" s="1">
        <v>302344.786391696</v>
      </c>
      <c r="D297" s="1"/>
      <c r="E297" s="1"/>
    </row>
    <row r="298" spans="1:5">
      <c r="A298" t="s">
        <v>1674</v>
      </c>
      <c r="B298" s="1">
        <v>200620.627572293</v>
      </c>
      <c r="D298" s="1"/>
      <c r="E298" s="1"/>
    </row>
    <row r="299" spans="1:5">
      <c r="A299" t="s">
        <v>1674</v>
      </c>
      <c r="B299" s="1">
        <v>3735.9520963183</v>
      </c>
      <c r="D299" s="1"/>
      <c r="E299" s="1"/>
    </row>
    <row r="300" spans="1:5">
      <c r="A300" t="s">
        <v>1674</v>
      </c>
      <c r="B300" s="1">
        <v>2988.76167705466</v>
      </c>
      <c r="D300" s="1"/>
      <c r="E300" s="1"/>
    </row>
    <row r="301" spans="1:5">
      <c r="A301" t="s">
        <v>1665</v>
      </c>
      <c r="B301" s="1">
        <v>303675.69</v>
      </c>
      <c r="D301" s="1"/>
      <c r="E301" s="1"/>
    </row>
    <row r="302" spans="1:5">
      <c r="A302" t="s">
        <v>1665</v>
      </c>
      <c r="B302" s="1">
        <v>29150.84</v>
      </c>
      <c r="D302" s="1"/>
      <c r="E302" s="1"/>
    </row>
    <row r="303" spans="1:5">
      <c r="A303" t="s">
        <v>1665</v>
      </c>
      <c r="B303" s="1">
        <v>20208.15</v>
      </c>
      <c r="D303" s="1"/>
      <c r="E303" s="1"/>
    </row>
    <row r="304" spans="1:5">
      <c r="A304" t="s">
        <v>1665</v>
      </c>
      <c r="B304" s="1">
        <v>63695.85</v>
      </c>
      <c r="D304" s="1"/>
      <c r="E304" s="1"/>
    </row>
    <row r="305" spans="1:5">
      <c r="A305" t="s">
        <v>1665</v>
      </c>
      <c r="B305" s="1">
        <v>108593.21</v>
      </c>
      <c r="D305" s="1"/>
      <c r="E305" s="1"/>
    </row>
    <row r="306" spans="1:5">
      <c r="A306" t="s">
        <v>1665</v>
      </c>
      <c r="B306" s="1">
        <v>1636.48</v>
      </c>
      <c r="D306" s="1"/>
      <c r="E306" s="1"/>
    </row>
    <row r="307" spans="1:5">
      <c r="A307" t="s">
        <v>1665</v>
      </c>
      <c r="B307" s="1">
        <v>10000.73</v>
      </c>
      <c r="D307" s="1"/>
      <c r="E307" s="1"/>
    </row>
    <row r="308" spans="1:5">
      <c r="A308" t="s">
        <v>1665</v>
      </c>
      <c r="B308" s="1">
        <v>425145.96</v>
      </c>
      <c r="D308" s="1"/>
      <c r="E308" s="1"/>
    </row>
    <row r="309" spans="1:5">
      <c r="A309" t="s">
        <v>1665</v>
      </c>
      <c r="B309" s="1">
        <v>40811.17</v>
      </c>
      <c r="D309" s="1"/>
      <c r="E309" s="1"/>
    </row>
    <row r="310" spans="1:5">
      <c r="A310" t="s">
        <v>1665</v>
      </c>
      <c r="B310" s="1">
        <v>28319.41</v>
      </c>
      <c r="D310" s="1"/>
      <c r="E310" s="1"/>
    </row>
    <row r="311" spans="1:5">
      <c r="A311" t="s">
        <v>1665</v>
      </c>
      <c r="B311" s="1">
        <v>70773.16</v>
      </c>
      <c r="D311" s="1"/>
      <c r="E311" s="1"/>
    </row>
    <row r="312" spans="1:5">
      <c r="A312" t="s">
        <v>1665</v>
      </c>
      <c r="B312" s="1">
        <v>120659.12</v>
      </c>
      <c r="D312" s="1"/>
      <c r="E312" s="1"/>
    </row>
    <row r="313" spans="1:5">
      <c r="A313" t="s">
        <v>1665</v>
      </c>
      <c r="B313" s="1">
        <v>1818.31</v>
      </c>
      <c r="D313" s="1"/>
      <c r="E313" s="1"/>
    </row>
    <row r="314" spans="1:5">
      <c r="A314" t="s">
        <v>1665</v>
      </c>
      <c r="B314" s="1">
        <v>11111.92</v>
      </c>
      <c r="D314" s="1"/>
      <c r="E314" s="1"/>
    </row>
    <row r="315" spans="1:5">
      <c r="A315" t="s">
        <v>1676</v>
      </c>
      <c r="B315" s="1">
        <v>685500</v>
      </c>
      <c r="D315" s="1"/>
      <c r="E315" s="1"/>
    </row>
    <row r="316" spans="1:5">
      <c r="A316" t="s">
        <v>1677</v>
      </c>
      <c r="B316" s="1">
        <v>2354879.13129867</v>
      </c>
      <c r="D316" s="1"/>
      <c r="E316" s="1"/>
    </row>
    <row r="317" spans="1:5">
      <c r="A317" t="s">
        <v>1677</v>
      </c>
      <c r="B317" s="1">
        <v>151914.957364274</v>
      </c>
      <c r="D317" s="1"/>
      <c r="E317" s="1"/>
    </row>
    <row r="318" spans="1:5">
      <c r="A318" t="s">
        <v>1677</v>
      </c>
      <c r="B318" s="1">
        <v>353547.537138675</v>
      </c>
      <c r="D318" s="1"/>
      <c r="E318" s="1"/>
    </row>
    <row r="319" spans="1:5">
      <c r="A319" t="s">
        <v>1677</v>
      </c>
      <c r="B319" s="1">
        <v>118375.291452681</v>
      </c>
      <c r="D319" s="1"/>
      <c r="E319" s="1"/>
    </row>
    <row r="320" spans="1:5">
      <c r="A320" t="s">
        <v>1677</v>
      </c>
      <c r="B320" s="1">
        <v>1065377.62307413</v>
      </c>
      <c r="D320" s="1"/>
      <c r="E320" s="1"/>
    </row>
    <row r="321" spans="1:5">
      <c r="A321" t="s">
        <v>1677</v>
      </c>
      <c r="B321" s="1">
        <v>6146351.47577561</v>
      </c>
      <c r="D321" s="1"/>
      <c r="E321" s="1"/>
    </row>
    <row r="322" spans="1:5">
      <c r="A322" t="s">
        <v>1677</v>
      </c>
      <c r="B322" s="1">
        <v>136822.107704058</v>
      </c>
      <c r="D322" s="1"/>
      <c r="E322" s="1"/>
    </row>
    <row r="323" spans="1:5">
      <c r="A323" t="s">
        <v>1677</v>
      </c>
      <c r="B323" s="1">
        <v>138104.506694795</v>
      </c>
      <c r="D323" s="1"/>
      <c r="E323" s="1"/>
    </row>
    <row r="324" spans="1:5">
      <c r="A324" t="s">
        <v>1677</v>
      </c>
      <c r="B324" s="1">
        <v>552418.02677918</v>
      </c>
      <c r="D324" s="1"/>
      <c r="E324" s="1"/>
    </row>
    <row r="325" spans="1:5">
      <c r="A325" t="s">
        <v>1677</v>
      </c>
      <c r="B325" s="1">
        <v>193346.309372713</v>
      </c>
      <c r="D325" s="1"/>
      <c r="E325" s="1"/>
    </row>
    <row r="326" spans="1:5">
      <c r="A326" t="s">
        <v>1677</v>
      </c>
      <c r="B326" s="1">
        <v>5020.54272569874</v>
      </c>
      <c r="D326" s="1"/>
      <c r="E326" s="1"/>
    </row>
    <row r="327" spans="1:5">
      <c r="A327" t="s">
        <v>1677</v>
      </c>
      <c r="B327" s="1">
        <v>3945.84304842271</v>
      </c>
      <c r="D327" s="1"/>
      <c r="E327" s="1"/>
    </row>
    <row r="328" spans="1:5">
      <c r="A328" t="s">
        <v>1677</v>
      </c>
      <c r="B328" s="1">
        <v>54353.9879920228</v>
      </c>
      <c r="D328" s="1"/>
      <c r="E328" s="1"/>
    </row>
    <row r="329" spans="1:5">
      <c r="A329" t="s">
        <v>1677</v>
      </c>
      <c r="B329" s="1">
        <v>9864.60762105678</v>
      </c>
      <c r="D329" s="1"/>
      <c r="E329" s="1"/>
    </row>
    <row r="330" spans="1:5">
      <c r="A330" t="s">
        <v>1677</v>
      </c>
      <c r="B330" s="1">
        <v>39458.4304842271</v>
      </c>
      <c r="D330" s="1"/>
      <c r="E330" s="1"/>
    </row>
    <row r="331" spans="1:5">
      <c r="A331" t="s">
        <v>1677</v>
      </c>
      <c r="B331" s="1">
        <v>221953.671473778</v>
      </c>
      <c r="D331" s="1"/>
      <c r="E331" s="1"/>
    </row>
    <row r="332" spans="1:5">
      <c r="A332" t="s">
        <v>1678</v>
      </c>
      <c r="B332" s="1">
        <v>95324.1443322182</v>
      </c>
      <c r="D332" s="1"/>
      <c r="E332" s="1"/>
    </row>
    <row r="333" spans="1:5">
      <c r="A333" t="s">
        <v>1678</v>
      </c>
      <c r="B333" s="1">
        <v>7298.54230694972</v>
      </c>
      <c r="D333" s="1"/>
      <c r="E333" s="1"/>
    </row>
    <row r="334" spans="1:5">
      <c r="A334" t="s">
        <v>1678</v>
      </c>
      <c r="B334" s="1">
        <v>2898.46683569375</v>
      </c>
      <c r="D334" s="1"/>
      <c r="E334" s="1"/>
    </row>
    <row r="335" spans="1:5">
      <c r="A335" t="s">
        <v>1678</v>
      </c>
      <c r="B335" s="1">
        <v>45126.8218934396</v>
      </c>
      <c r="D335" s="1"/>
      <c r="E335" s="1"/>
    </row>
    <row r="336" spans="1:5">
      <c r="A336" t="s">
        <v>1678</v>
      </c>
      <c r="B336" s="1">
        <v>147096.356136707</v>
      </c>
      <c r="D336" s="1"/>
      <c r="E336" s="1"/>
    </row>
    <row r="337" spans="1:5">
      <c r="A337" t="s">
        <v>1678</v>
      </c>
      <c r="B337" s="1">
        <v>6686.19800621396</v>
      </c>
      <c r="D337" s="1"/>
      <c r="E337" s="1"/>
    </row>
    <row r="338" spans="1:5">
      <c r="A338" t="s">
        <v>1678</v>
      </c>
      <c r="B338" s="1">
        <v>45569.4704887776</v>
      </c>
      <c r="D338" s="1"/>
      <c r="E338" s="1"/>
    </row>
    <row r="339" spans="1:5">
      <c r="A339" t="s">
        <v>1678</v>
      </c>
      <c r="B339" s="1">
        <v>450000</v>
      </c>
      <c r="D339" s="1"/>
      <c r="E339" s="1"/>
    </row>
    <row r="340" spans="1:5">
      <c r="A340" t="s">
        <v>1620</v>
      </c>
      <c r="B340" s="1">
        <v>460715</v>
      </c>
      <c r="D340" s="1"/>
      <c r="E340" s="1"/>
    </row>
    <row r="341" spans="1:5">
      <c r="A341" t="s">
        <v>1620</v>
      </c>
      <c r="B341" s="1">
        <v>460715</v>
      </c>
      <c r="D341" s="1"/>
      <c r="E341" s="1"/>
    </row>
    <row r="342" spans="1:5">
      <c r="A342" t="s">
        <v>1620</v>
      </c>
      <c r="B342" s="1">
        <v>460715</v>
      </c>
      <c r="D342" s="1"/>
      <c r="E342" s="1"/>
    </row>
    <row r="343" spans="1:5">
      <c r="A343" t="s">
        <v>1620</v>
      </c>
      <c r="B343" s="1">
        <v>460715</v>
      </c>
      <c r="D343" s="1"/>
      <c r="E343" s="1"/>
    </row>
    <row r="344" spans="1:5">
      <c r="A344" t="s">
        <v>1620</v>
      </c>
      <c r="B344" s="1">
        <v>460715</v>
      </c>
      <c r="D344" s="1"/>
      <c r="E344" s="1"/>
    </row>
    <row r="345" spans="1:5">
      <c r="A345" t="s">
        <v>1620</v>
      </c>
      <c r="B345" s="1">
        <v>460715</v>
      </c>
      <c r="D345" s="1"/>
      <c r="E345" s="1"/>
    </row>
    <row r="346" spans="1:5">
      <c r="A346" t="s">
        <v>1620</v>
      </c>
      <c r="B346" s="1">
        <v>460715</v>
      </c>
      <c r="D346" s="1"/>
      <c r="E346" s="1"/>
    </row>
    <row r="347" spans="1:5">
      <c r="A347" t="s">
        <v>1681</v>
      </c>
      <c r="B347" s="1">
        <v>907833.790029713</v>
      </c>
      <c r="D347" s="1"/>
      <c r="E347" s="1"/>
    </row>
    <row r="348" spans="1:5">
      <c r="A348" t="s">
        <v>1681</v>
      </c>
      <c r="B348" s="1">
        <v>71506.7431495543</v>
      </c>
      <c r="D348" s="1"/>
      <c r="E348" s="1"/>
    </row>
    <row r="349" spans="1:5">
      <c r="A349" t="s">
        <v>1681</v>
      </c>
      <c r="B349" s="1">
        <v>281759.466820733</v>
      </c>
      <c r="D349" s="1"/>
      <c r="E349" s="1"/>
    </row>
    <row r="350" spans="1:5">
      <c r="A350" t="s">
        <v>1681</v>
      </c>
      <c r="B350" s="1">
        <v>1539940.94680332</v>
      </c>
      <c r="D350" s="1"/>
      <c r="E350" s="1"/>
    </row>
    <row r="351" spans="1:5">
      <c r="A351" t="s">
        <v>1681</v>
      </c>
      <c r="B351" s="1">
        <v>614640.434358224</v>
      </c>
      <c r="D351" s="1"/>
      <c r="E351" s="1"/>
    </row>
    <row r="352" spans="1:5">
      <c r="A352" t="s">
        <v>1681</v>
      </c>
      <c r="B352" s="1">
        <v>559082.113225964</v>
      </c>
      <c r="D352" s="1"/>
      <c r="E352" s="1"/>
    </row>
    <row r="353" spans="1:5">
      <c r="A353" t="s">
        <v>1681</v>
      </c>
      <c r="B353" s="1">
        <v>327836.505612494</v>
      </c>
      <c r="D353" s="1"/>
      <c r="E353" s="1"/>
    </row>
    <row r="354" spans="1:5">
      <c r="A354" t="s">
        <v>1682</v>
      </c>
      <c r="B354" s="1">
        <v>978352.655158944</v>
      </c>
      <c r="D354" s="1"/>
      <c r="E354" s="1"/>
    </row>
    <row r="355" spans="1:5">
      <c r="A355" t="s">
        <v>1682</v>
      </c>
      <c r="B355" s="1">
        <v>70553.2744706044</v>
      </c>
      <c r="D355" s="1"/>
      <c r="E355" s="1"/>
    </row>
    <row r="356" spans="1:5">
      <c r="A356" t="s">
        <v>1682</v>
      </c>
      <c r="B356" s="1">
        <v>94766.8242889184</v>
      </c>
      <c r="D356" s="1"/>
      <c r="E356" s="1"/>
    </row>
    <row r="357" spans="1:5">
      <c r="A357" t="s">
        <v>1682</v>
      </c>
      <c r="B357" s="1">
        <v>30893.1497681937</v>
      </c>
      <c r="D357" s="1"/>
      <c r="E357" s="1"/>
    </row>
    <row r="358" spans="1:5">
      <c r="A358" t="s">
        <v>1682</v>
      </c>
      <c r="B358" s="1">
        <v>662219.713781043</v>
      </c>
      <c r="D358" s="1"/>
      <c r="E358" s="1"/>
    </row>
    <row r="359" spans="1:5">
      <c r="A359" t="s">
        <v>1682</v>
      </c>
      <c r="B359" s="1">
        <v>46757.199649158</v>
      </c>
      <c r="D359" s="1"/>
      <c r="E359" s="1"/>
    </row>
    <row r="360" spans="1:5">
      <c r="A360" t="s">
        <v>1682</v>
      </c>
      <c r="B360" s="1">
        <v>2359986.15729188</v>
      </c>
      <c r="D360" s="1"/>
      <c r="E360" s="1"/>
    </row>
    <row r="361" spans="1:5">
      <c r="A361" t="s">
        <v>1682</v>
      </c>
      <c r="B361" s="1">
        <v>63456.1995238573</v>
      </c>
      <c r="D361" s="1"/>
      <c r="E361" s="1"/>
    </row>
    <row r="362" spans="1:5">
      <c r="A362" t="s">
        <v>1682</v>
      </c>
      <c r="B362" s="1">
        <v>5531.54370849414</v>
      </c>
      <c r="D362" s="1"/>
      <c r="E362" s="1"/>
    </row>
    <row r="363" spans="1:5">
      <c r="A363" t="s">
        <v>1682</v>
      </c>
      <c r="B363" s="1">
        <v>417579.365616699</v>
      </c>
      <c r="D363" s="1"/>
      <c r="E363" s="1"/>
    </row>
    <row r="364" spans="1:5">
      <c r="A364" t="s">
        <v>1682</v>
      </c>
      <c r="B364" s="1">
        <v>15133.4686364462</v>
      </c>
      <c r="D364" s="1"/>
      <c r="E364" s="1"/>
    </row>
    <row r="365" spans="1:5">
      <c r="A365" t="s">
        <v>1682</v>
      </c>
      <c r="B365" s="1">
        <v>189429.27982862</v>
      </c>
      <c r="D365" s="1"/>
      <c r="E365" s="1"/>
    </row>
    <row r="366" spans="1:5">
      <c r="A366" t="s">
        <v>1682</v>
      </c>
      <c r="B366" s="1">
        <v>180662.304894403</v>
      </c>
      <c r="D366" s="1"/>
      <c r="E366" s="1"/>
    </row>
    <row r="367" spans="1:5">
      <c r="A367" t="s">
        <v>1682</v>
      </c>
      <c r="B367" s="1">
        <v>579448.313382742</v>
      </c>
      <c r="D367" s="1"/>
      <c r="E367" s="1"/>
    </row>
    <row r="368" spans="1:5">
      <c r="A368" t="s">
        <v>1680</v>
      </c>
      <c r="B368" s="1">
        <v>1362500</v>
      </c>
      <c r="D368" s="1"/>
      <c r="E368" s="1"/>
    </row>
    <row r="369" spans="1:5">
      <c r="A369" t="s">
        <v>1680</v>
      </c>
      <c r="B369" s="1">
        <v>47370.8157296068</v>
      </c>
      <c r="D369" s="1"/>
      <c r="E369" s="1"/>
    </row>
    <row r="370" spans="1:5">
      <c r="A370" t="s">
        <v>1680</v>
      </c>
      <c r="B370" s="1">
        <v>189483.262918427</v>
      </c>
      <c r="D370" s="1"/>
      <c r="E370" s="1"/>
    </row>
    <row r="371" spans="1:5">
      <c r="A371" t="s">
        <v>1680</v>
      </c>
      <c r="B371" s="1">
        <v>13263.8284042899</v>
      </c>
      <c r="D371" s="1"/>
      <c r="E371" s="1"/>
    </row>
    <row r="372" spans="1:5">
      <c r="A372" t="s">
        <v>1680</v>
      </c>
      <c r="B372" s="1">
        <v>17171.9207019824</v>
      </c>
      <c r="D372" s="1"/>
      <c r="E372" s="1"/>
    </row>
    <row r="373" spans="1:5">
      <c r="A373" t="s">
        <v>1680</v>
      </c>
      <c r="B373" s="1">
        <v>40265.1933701657</v>
      </c>
      <c r="D373" s="1"/>
      <c r="E373" s="1"/>
    </row>
    <row r="374" spans="1:5">
      <c r="A374" t="s">
        <v>1680</v>
      </c>
      <c r="B374" s="1">
        <v>40265.1933701657</v>
      </c>
      <c r="D374" s="1"/>
      <c r="E374" s="1"/>
    </row>
    <row r="375" spans="1:5">
      <c r="A375" t="s">
        <v>1680</v>
      </c>
      <c r="B375" s="1">
        <v>11842.7039324017</v>
      </c>
      <c r="D375" s="1"/>
      <c r="E375" s="1"/>
    </row>
    <row r="376" spans="1:5">
      <c r="A376" t="s">
        <v>1680</v>
      </c>
      <c r="B376" s="1">
        <v>4737.08157296068</v>
      </c>
      <c r="D376" s="1"/>
      <c r="E376" s="1"/>
    </row>
    <row r="377" spans="1:5">
      <c r="A377" t="s">
        <v>1680</v>
      </c>
      <c r="B377" s="1">
        <v>33150.4052446907</v>
      </c>
      <c r="D377" s="1"/>
      <c r="E377" s="1"/>
    </row>
    <row r="378" spans="1:5">
      <c r="A378" t="s">
        <v>1680</v>
      </c>
      <c r="B378" s="1">
        <v>75944.5647423823</v>
      </c>
      <c r="D378" s="1"/>
      <c r="E378" s="1"/>
    </row>
    <row r="379" spans="1:5">
      <c r="A379" t="s">
        <v>1680</v>
      </c>
      <c r="B379" s="1">
        <v>75944.5647423823</v>
      </c>
      <c r="D379" s="1"/>
      <c r="E379" s="1"/>
    </row>
    <row r="380" spans="1:5">
      <c r="A380" t="s">
        <v>1680</v>
      </c>
      <c r="B380" s="1">
        <v>279518.189676824</v>
      </c>
      <c r="D380" s="1"/>
      <c r="E380" s="1"/>
    </row>
    <row r="381" spans="1:5">
      <c r="A381" t="s">
        <v>1680</v>
      </c>
      <c r="B381" s="1">
        <v>759370.305593721</v>
      </c>
      <c r="D381" s="1"/>
      <c r="E381" s="1"/>
    </row>
    <row r="382" spans="1:5">
      <c r="A382" t="s">
        <v>1683</v>
      </c>
      <c r="B382" s="1">
        <v>659593.169244665</v>
      </c>
      <c r="D382" s="1"/>
      <c r="E382" s="1"/>
    </row>
    <row r="383" spans="1:5">
      <c r="A383" t="s">
        <v>1683</v>
      </c>
      <c r="B383" s="1">
        <v>734978.344812013</v>
      </c>
      <c r="D383" s="1"/>
      <c r="E383" s="1"/>
    </row>
    <row r="384" spans="1:5">
      <c r="A384" t="s">
        <v>1683</v>
      </c>
      <c r="B384" s="1">
        <v>994433.510217907</v>
      </c>
      <c r="D384" s="1"/>
      <c r="E384" s="1"/>
    </row>
    <row r="385" spans="1:5">
      <c r="A385" t="s">
        <v>1683</v>
      </c>
      <c r="B385" s="1">
        <v>1200088.60788077</v>
      </c>
      <c r="D385" s="1"/>
      <c r="E385" s="1"/>
    </row>
    <row r="386" spans="1:5">
      <c r="A386" t="s">
        <v>1683</v>
      </c>
      <c r="B386" s="1">
        <v>2175106.36784464</v>
      </c>
      <c r="D386" s="1"/>
      <c r="E386" s="1"/>
    </row>
    <row r="387" spans="1:5">
      <c r="A387" t="s">
        <v>1684</v>
      </c>
      <c r="B387" s="1">
        <v>737464.230428697</v>
      </c>
      <c r="D387" s="1"/>
      <c r="E387" s="1"/>
    </row>
    <row r="388" spans="1:5">
      <c r="A388" t="s">
        <v>1684</v>
      </c>
      <c r="B388" s="1">
        <v>83036.3397398412</v>
      </c>
      <c r="D388" s="1"/>
      <c r="E388" s="1"/>
    </row>
    <row r="389" spans="1:5">
      <c r="A389" t="s">
        <v>1684</v>
      </c>
      <c r="B389" s="1">
        <v>819193.702836071</v>
      </c>
      <c r="D389" s="1"/>
      <c r="E389" s="1"/>
    </row>
    <row r="390" spans="1:5">
      <c r="A390" t="s">
        <v>1684</v>
      </c>
      <c r="B390" s="1">
        <v>692729.15635578</v>
      </c>
      <c r="D390" s="1"/>
      <c r="E390" s="1"/>
    </row>
    <row r="391" spans="1:5">
      <c r="A391" t="s">
        <v>1684</v>
      </c>
      <c r="B391" s="1">
        <v>414165.559084085</v>
      </c>
      <c r="D391" s="1"/>
      <c r="E391" s="1"/>
    </row>
    <row r="392" spans="1:5">
      <c r="A392" t="s">
        <v>1684</v>
      </c>
      <c r="B392" s="1">
        <v>18999.8404489467</v>
      </c>
      <c r="D392" s="1"/>
      <c r="E392" s="1"/>
    </row>
    <row r="393" spans="1:5">
      <c r="A393" t="s">
        <v>1684</v>
      </c>
      <c r="B393" s="1">
        <v>59613.2560117746</v>
      </c>
      <c r="D393" s="1"/>
      <c r="E393" s="1"/>
    </row>
    <row r="394" spans="1:5">
      <c r="A394" t="s">
        <v>1684</v>
      </c>
      <c r="B394" s="1">
        <v>95401.3152701081</v>
      </c>
      <c r="D394" s="1"/>
      <c r="E394" s="1"/>
    </row>
    <row r="395" spans="1:5">
      <c r="A395" t="s">
        <v>1684</v>
      </c>
      <c r="B395" s="1">
        <v>306108.540566364</v>
      </c>
      <c r="D395" s="1"/>
      <c r="E395" s="1"/>
    </row>
    <row r="396" spans="1:5">
      <c r="A396" t="s">
        <v>1684</v>
      </c>
      <c r="B396" s="1">
        <v>23121.4989590357</v>
      </c>
      <c r="D396" s="1"/>
      <c r="E396" s="1"/>
    </row>
    <row r="397" spans="1:5">
      <c r="A397" t="s">
        <v>1684</v>
      </c>
      <c r="B397" s="1">
        <v>7238.03445674161</v>
      </c>
      <c r="D397" s="1"/>
      <c r="E397" s="1"/>
    </row>
    <row r="398" spans="1:5">
      <c r="A398" t="s">
        <v>1684</v>
      </c>
      <c r="B398" s="1">
        <v>5428.5258425562</v>
      </c>
      <c r="D398" s="1"/>
      <c r="E398" s="1"/>
    </row>
    <row r="399" spans="1:5">
      <c r="A399" t="s">
        <v>1649</v>
      </c>
      <c r="B399" s="1">
        <v>451416.045037975</v>
      </c>
      <c r="D399" s="1"/>
      <c r="E399" s="1"/>
    </row>
    <row r="400" spans="1:5">
      <c r="A400" t="s">
        <v>1649</v>
      </c>
      <c r="B400" s="1">
        <v>529434.274151899</v>
      </c>
      <c r="D400" s="1"/>
      <c r="E400" s="1"/>
    </row>
    <row r="401" spans="1:5">
      <c r="A401" t="s">
        <v>1649</v>
      </c>
      <c r="B401" s="1">
        <v>23590.6188860759</v>
      </c>
      <c r="D401" s="1"/>
      <c r="E401" s="1"/>
    </row>
    <row r="402" spans="1:5">
      <c r="A402" t="s">
        <v>1649</v>
      </c>
      <c r="B402" s="1">
        <v>194784.926582278</v>
      </c>
      <c r="D402" s="1"/>
      <c r="E402" s="1"/>
    </row>
    <row r="403" spans="1:5">
      <c r="A403" t="s">
        <v>1649</v>
      </c>
      <c r="B403" s="1">
        <v>40363.7653417721</v>
      </c>
      <c r="D403" s="1"/>
      <c r="E403" s="1"/>
    </row>
    <row r="404" spans="1:5">
      <c r="A404" t="s">
        <v>1641</v>
      </c>
      <c r="B404" s="1">
        <v>143283.58</v>
      </c>
      <c r="D404" s="1"/>
      <c r="E404" s="1"/>
    </row>
    <row r="405" spans="1:5">
      <c r="A405" t="s">
        <v>1641</v>
      </c>
      <c r="B405" s="1">
        <v>300000</v>
      </c>
      <c r="D405" s="1"/>
      <c r="E405" s="1"/>
    </row>
    <row r="406" spans="1:5">
      <c r="A406" t="s">
        <v>1641</v>
      </c>
      <c r="B406" s="1">
        <v>156716.42</v>
      </c>
      <c r="D406" s="1"/>
      <c r="E406" s="1"/>
    </row>
    <row r="407" spans="1:5">
      <c r="A407" t="s">
        <v>1685</v>
      </c>
      <c r="B407" s="1">
        <v>305511.567745109</v>
      </c>
      <c r="D407" s="1"/>
      <c r="E407" s="1"/>
    </row>
    <row r="408" spans="1:5">
      <c r="A408" t="s">
        <v>1685</v>
      </c>
      <c r="B408" s="1">
        <v>3264875.71057388</v>
      </c>
      <c r="D408" s="1"/>
      <c r="E408" s="1"/>
    </row>
    <row r="409" spans="1:5">
      <c r="A409" t="s">
        <v>1685</v>
      </c>
      <c r="B409" s="1">
        <v>146782.19312693</v>
      </c>
      <c r="D409" s="1"/>
      <c r="E409" s="1"/>
    </row>
    <row r="410" spans="1:5">
      <c r="A410" t="s">
        <v>1685</v>
      </c>
      <c r="B410" s="1">
        <v>1969110</v>
      </c>
      <c r="D410" s="1"/>
      <c r="E410" s="1"/>
    </row>
    <row r="411" spans="1:5">
      <c r="A411" t="s">
        <v>1685</v>
      </c>
      <c r="B411" s="1">
        <v>1087290.83</v>
      </c>
      <c r="D411" s="1"/>
      <c r="E411" s="1"/>
    </row>
    <row r="412" spans="1:5">
      <c r="A412" t="s">
        <v>1685</v>
      </c>
      <c r="B412" s="1">
        <v>1060.36</v>
      </c>
      <c r="D412" s="1"/>
      <c r="E412" s="1"/>
    </row>
    <row r="413" spans="1:5">
      <c r="A413" t="s">
        <v>1685</v>
      </c>
      <c r="B413" s="1">
        <v>112481.53</v>
      </c>
      <c r="D413" s="1"/>
      <c r="E413" s="1"/>
    </row>
    <row r="414" spans="1:5">
      <c r="A414" t="s">
        <v>1685</v>
      </c>
      <c r="B414" s="1">
        <v>330326.628554085</v>
      </c>
      <c r="D414" s="1"/>
      <c r="E414" s="1"/>
    </row>
    <row r="415" spans="1:5">
      <c r="A415" t="s">
        <v>1686</v>
      </c>
      <c r="B415" s="1">
        <v>480000</v>
      </c>
      <c r="D415" s="1"/>
      <c r="E415" s="1"/>
    </row>
    <row r="416" spans="1:5">
      <c r="A416" t="s">
        <v>1686</v>
      </c>
      <c r="B416" s="1">
        <v>944000</v>
      </c>
      <c r="D416" s="1"/>
      <c r="E416" s="1"/>
    </row>
    <row r="417" spans="1:5">
      <c r="A417" t="s">
        <v>1686</v>
      </c>
      <c r="B417" s="1">
        <v>288000</v>
      </c>
      <c r="D417" s="1"/>
      <c r="E417" s="1"/>
    </row>
    <row r="418" spans="1:5">
      <c r="A418" t="s">
        <v>1686</v>
      </c>
      <c r="B418" s="1">
        <v>280520</v>
      </c>
      <c r="D418" s="1"/>
      <c r="E418" s="1"/>
    </row>
    <row r="419" spans="1:5">
      <c r="A419" t="s">
        <v>1686</v>
      </c>
      <c r="B419" s="1">
        <v>127000</v>
      </c>
      <c r="D419" s="1"/>
      <c r="E419" s="1"/>
    </row>
    <row r="420" spans="1:5">
      <c r="A420" t="s">
        <v>1686</v>
      </c>
      <c r="B420" s="1">
        <v>59150</v>
      </c>
      <c r="D420" s="1"/>
      <c r="E420" s="1"/>
    </row>
    <row r="421" spans="1:5">
      <c r="A421" t="s">
        <v>1686</v>
      </c>
      <c r="B421" s="1">
        <v>159500</v>
      </c>
      <c r="D421" s="1"/>
      <c r="E421" s="1"/>
    </row>
    <row r="422" spans="1:5">
      <c r="A422" t="s">
        <v>1686</v>
      </c>
      <c r="B422" s="1">
        <v>2157300</v>
      </c>
      <c r="D422" s="1"/>
      <c r="E422" s="1"/>
    </row>
    <row r="423" spans="1:5">
      <c r="A423" t="s">
        <v>1686</v>
      </c>
      <c r="B423" s="1">
        <v>3483000</v>
      </c>
      <c r="D423" s="1"/>
      <c r="E423" s="1"/>
    </row>
    <row r="424" spans="1:5">
      <c r="A424" t="s">
        <v>1686</v>
      </c>
      <c r="B424" s="1">
        <v>20300</v>
      </c>
      <c r="D424" s="1"/>
      <c r="E424" s="1"/>
    </row>
    <row r="425" spans="1:5">
      <c r="A425" t="s">
        <v>1686</v>
      </c>
      <c r="B425" s="1">
        <v>333437.15</v>
      </c>
      <c r="D425" s="1"/>
      <c r="E425" s="1"/>
    </row>
    <row r="426" spans="1:5">
      <c r="A426" t="s">
        <v>1686</v>
      </c>
      <c r="B426" s="1">
        <v>998.4</v>
      </c>
      <c r="D426" s="1"/>
      <c r="E426" s="1"/>
    </row>
    <row r="427" spans="1:5">
      <c r="A427" t="s">
        <v>1686</v>
      </c>
      <c r="B427" s="1">
        <v>2000000</v>
      </c>
      <c r="D427" s="1"/>
      <c r="E427" s="1"/>
    </row>
    <row r="428" spans="1:5">
      <c r="A428" t="s">
        <v>1686</v>
      </c>
      <c r="B428" s="1">
        <v>601265.6</v>
      </c>
      <c r="D428" s="1"/>
      <c r="E428" s="1"/>
    </row>
    <row r="429" spans="1:5">
      <c r="A429" t="s">
        <v>1610</v>
      </c>
      <c r="B429" s="1">
        <v>1469000</v>
      </c>
      <c r="D429" s="1"/>
      <c r="E429" s="1"/>
    </row>
    <row r="430" spans="1:5">
      <c r="A430" t="s">
        <v>1618</v>
      </c>
      <c r="B430" s="1">
        <v>500000</v>
      </c>
      <c r="D430" s="1"/>
      <c r="E430" s="1"/>
    </row>
    <row r="431" spans="1:5">
      <c r="A431" t="s">
        <v>1669</v>
      </c>
      <c r="B431" s="1">
        <v>180519.997225818</v>
      </c>
      <c r="D431" s="1"/>
      <c r="E431" s="1"/>
    </row>
    <row r="432" spans="1:5">
      <c r="A432" t="s">
        <v>1669</v>
      </c>
      <c r="B432" s="1">
        <v>991461.438875532</v>
      </c>
      <c r="D432" s="1"/>
      <c r="E432" s="1"/>
    </row>
    <row r="433" spans="1:5">
      <c r="A433" t="s">
        <v>1669</v>
      </c>
      <c r="B433" s="1">
        <v>742305.113741446</v>
      </c>
      <c r="D433" s="1"/>
      <c r="E433" s="1"/>
    </row>
    <row r="434" spans="1:5">
      <c r="A434" t="s">
        <v>1669</v>
      </c>
      <c r="B434" s="1">
        <v>997485.944146477</v>
      </c>
      <c r="D434" s="1"/>
      <c r="E434" s="1"/>
    </row>
    <row r="435" spans="1:5">
      <c r="A435" t="s">
        <v>1669</v>
      </c>
      <c r="B435" s="1">
        <v>1080538.05252451</v>
      </c>
      <c r="D435" s="1"/>
      <c r="E435" s="1"/>
    </row>
    <row r="436" spans="1:5">
      <c r="A436" t="s">
        <v>1669</v>
      </c>
      <c r="B436" s="1">
        <v>661189.453486222</v>
      </c>
      <c r="D436" s="1"/>
      <c r="E436" s="1"/>
    </row>
    <row r="437" spans="1:5">
      <c r="A437" t="s">
        <v>1579</v>
      </c>
      <c r="B437" s="1">
        <v>350000</v>
      </c>
      <c r="D437" s="1"/>
      <c r="E437" s="1"/>
    </row>
    <row r="438" spans="1:5">
      <c r="A438" t="s">
        <v>1582</v>
      </c>
      <c r="B438" s="1">
        <v>230000</v>
      </c>
      <c r="D438" s="1"/>
      <c r="E438" s="1"/>
    </row>
    <row r="439" spans="1:5">
      <c r="A439" t="s">
        <v>1582</v>
      </c>
      <c r="B439" s="1">
        <v>270000</v>
      </c>
      <c r="D439" s="1"/>
      <c r="E439" s="1"/>
    </row>
    <row r="440" spans="1:5">
      <c r="A440" t="s">
        <v>1582</v>
      </c>
      <c r="B440" s="1">
        <v>50000</v>
      </c>
      <c r="D440" s="1"/>
      <c r="E440" s="1"/>
    </row>
    <row r="441" spans="1:5">
      <c r="A441" t="s">
        <v>1687</v>
      </c>
      <c r="B441" s="1">
        <v>248048</v>
      </c>
      <c r="D441" s="1"/>
      <c r="E441" s="1"/>
    </row>
    <row r="442" spans="1:5">
      <c r="A442" t="s">
        <v>1687</v>
      </c>
      <c r="B442" s="1">
        <v>248048</v>
      </c>
      <c r="D442" s="1"/>
      <c r="E442" s="1"/>
    </row>
    <row r="443" spans="1:5">
      <c r="A443" t="s">
        <v>1608</v>
      </c>
      <c r="B443" s="1">
        <v>230000</v>
      </c>
      <c r="D443" s="1"/>
      <c r="E443" s="1"/>
    </row>
    <row r="444" spans="1:5">
      <c r="A444" t="s">
        <v>1608</v>
      </c>
      <c r="B444" s="1">
        <v>230000</v>
      </c>
      <c r="D444" s="1"/>
      <c r="E444" s="1"/>
    </row>
    <row r="445" spans="1:5">
      <c r="A445" t="s">
        <v>1623</v>
      </c>
      <c r="B445" s="1">
        <v>250000</v>
      </c>
      <c r="D445" s="1"/>
      <c r="E445" s="1"/>
    </row>
    <row r="446" spans="1:5">
      <c r="A446" t="s">
        <v>1612</v>
      </c>
      <c r="B446" s="1">
        <v>450000</v>
      </c>
      <c r="D446" s="1"/>
      <c r="E446" s="1"/>
    </row>
    <row r="447" spans="1:5">
      <c r="A447" t="s">
        <v>1592</v>
      </c>
      <c r="B447" s="1">
        <v>500000</v>
      </c>
      <c r="D447" s="1"/>
      <c r="E447" s="1"/>
    </row>
    <row r="448" spans="1:5">
      <c r="A448" t="s">
        <v>1691</v>
      </c>
      <c r="B448" s="1">
        <v>3083400</v>
      </c>
      <c r="D448" s="1"/>
      <c r="E448" s="1"/>
    </row>
    <row r="449" spans="1:5">
      <c r="A449" t="s">
        <v>1692</v>
      </c>
      <c r="B449" s="1">
        <v>1360000</v>
      </c>
      <c r="D449" s="1"/>
      <c r="E449" s="1"/>
    </row>
    <row r="450" spans="1:5">
      <c r="A450" t="s">
        <v>1693</v>
      </c>
      <c r="B450" s="1">
        <v>2850000</v>
      </c>
      <c r="D450" s="1"/>
      <c r="E450" s="1"/>
    </row>
    <row r="451" spans="1:5">
      <c r="A451" t="s">
        <v>1695</v>
      </c>
      <c r="B451" s="1">
        <v>11540000</v>
      </c>
      <c r="D451" s="1"/>
      <c r="E451" s="1"/>
    </row>
    <row r="452" spans="1:5">
      <c r="A452" t="s">
        <v>1697</v>
      </c>
      <c r="B452" s="1">
        <v>2100000</v>
      </c>
      <c r="D452" s="1"/>
      <c r="E452" s="1"/>
    </row>
    <row r="453" spans="1:5">
      <c r="A453" t="s">
        <v>1699</v>
      </c>
      <c r="B453" s="1">
        <v>3000000</v>
      </c>
      <c r="D453" s="1"/>
      <c r="E453" s="1"/>
    </row>
    <row r="454" spans="1:5">
      <c r="A454" t="s">
        <v>1701</v>
      </c>
      <c r="B454" s="1">
        <v>1200000</v>
      </c>
      <c r="D454" s="1"/>
      <c r="E454" s="1"/>
    </row>
    <row r="455" spans="1:5">
      <c r="A455" t="s">
        <v>1551</v>
      </c>
      <c r="B455" s="1">
        <v>1764000</v>
      </c>
      <c r="D455" s="1"/>
      <c r="E455" s="1"/>
    </row>
    <row r="456" spans="1:5">
      <c r="A456" t="s">
        <v>1702</v>
      </c>
      <c r="B456" s="1">
        <v>4500000</v>
      </c>
      <c r="D456" s="1"/>
      <c r="E456" s="1"/>
    </row>
    <row r="457" spans="1:5">
      <c r="A457" t="s">
        <v>1704</v>
      </c>
      <c r="B457" s="1">
        <v>300000</v>
      </c>
      <c r="D457" s="1"/>
      <c r="E457" s="1"/>
    </row>
    <row r="458" spans="1:5">
      <c r="A458" t="s">
        <v>1706</v>
      </c>
      <c r="B458" s="1">
        <v>300000</v>
      </c>
      <c r="D458" s="1"/>
      <c r="E458" s="1"/>
    </row>
    <row r="459" spans="1:5">
      <c r="A459" t="s">
        <v>1707</v>
      </c>
      <c r="B459" s="1">
        <v>200000</v>
      </c>
      <c r="D459" s="1"/>
      <c r="E459" s="1"/>
    </row>
    <row r="460" spans="1:5">
      <c r="A460" t="s">
        <v>1709</v>
      </c>
      <c r="B460" s="1">
        <v>451000</v>
      </c>
      <c r="D460" s="1"/>
      <c r="E460" s="1"/>
    </row>
    <row r="461" spans="1:5">
      <c r="A461" t="s">
        <v>1711</v>
      </c>
      <c r="B461" s="1">
        <v>4000000</v>
      </c>
      <c r="D461" s="1"/>
      <c r="E461" s="1"/>
    </row>
    <row r="462" spans="1:5">
      <c r="A462" t="s">
        <v>1713</v>
      </c>
      <c r="B462" s="1">
        <v>8000000</v>
      </c>
      <c r="D462" s="1"/>
      <c r="E462" s="1"/>
    </row>
    <row r="463" spans="1:5">
      <c r="A463" t="s">
        <v>1714</v>
      </c>
      <c r="B463" s="1">
        <v>5000000</v>
      </c>
      <c r="D463" s="1"/>
      <c r="E463" s="1"/>
    </row>
    <row r="464" spans="1:5">
      <c r="A464" t="s">
        <v>1715</v>
      </c>
      <c r="B464" s="1">
        <v>3288500</v>
      </c>
      <c r="D464" s="1"/>
      <c r="E464" s="1"/>
    </row>
    <row r="465" spans="1:5">
      <c r="A465" t="s">
        <v>1715</v>
      </c>
      <c r="B465" s="1">
        <v>1711500</v>
      </c>
      <c r="D465" s="1"/>
      <c r="E465" s="1"/>
    </row>
    <row r="466" spans="1:5">
      <c r="A466" t="s">
        <v>1667</v>
      </c>
      <c r="B466" s="1">
        <v>999144</v>
      </c>
      <c r="D466" s="1"/>
      <c r="E466" s="1"/>
    </row>
    <row r="467" spans="1:5">
      <c r="A467" t="s">
        <v>1667</v>
      </c>
      <c r="B467" s="1">
        <v>118450.6</v>
      </c>
      <c r="D467" s="1"/>
      <c r="E467" s="1"/>
    </row>
    <row r="468" spans="1:5">
      <c r="A468" t="s">
        <v>1667</v>
      </c>
      <c r="B468" s="1">
        <v>192736.5</v>
      </c>
      <c r="D468" s="1"/>
      <c r="E468" s="1"/>
    </row>
    <row r="469" spans="1:5">
      <c r="A469" t="s">
        <v>1667</v>
      </c>
      <c r="B469" s="1">
        <v>214368.902983255</v>
      </c>
      <c r="D469" s="1"/>
      <c r="E469" s="1"/>
    </row>
    <row r="470" spans="1:5">
      <c r="A470" t="s">
        <v>1571</v>
      </c>
      <c r="B470" s="1">
        <v>450000</v>
      </c>
      <c r="D470" s="1"/>
      <c r="E470" s="1"/>
    </row>
    <row r="471" spans="1:5">
      <c r="A471" t="s">
        <v>1647</v>
      </c>
      <c r="B471" s="1">
        <v>43975.3267714739</v>
      </c>
      <c r="D471" s="1"/>
      <c r="E471" s="1"/>
    </row>
    <row r="472" spans="1:5">
      <c r="A472" t="s">
        <v>1647</v>
      </c>
      <c r="B472" s="1">
        <v>4964.95624839222</v>
      </c>
      <c r="D472" s="1"/>
      <c r="E472" s="1"/>
    </row>
    <row r="473" spans="1:5">
      <c r="A473" t="s">
        <v>1647</v>
      </c>
      <c r="B473" s="1">
        <v>4053.02550889161</v>
      </c>
      <c r="D473" s="1"/>
      <c r="E473" s="1"/>
    </row>
    <row r="474" spans="1:5">
      <c r="A474" t="s">
        <v>1647</v>
      </c>
      <c r="B474" s="1">
        <v>343103.646052313</v>
      </c>
      <c r="D474" s="1"/>
      <c r="E474" s="1"/>
    </row>
    <row r="475" spans="1:5">
      <c r="A475" t="s">
        <v>1647</v>
      </c>
      <c r="B475" s="1">
        <v>14146.6194408526</v>
      </c>
      <c r="D475" s="1"/>
      <c r="E475" s="1"/>
    </row>
    <row r="476" spans="1:5">
      <c r="A476" t="s">
        <v>1647</v>
      </c>
      <c r="B476" s="1">
        <v>445832.805978077</v>
      </c>
      <c r="D476" s="1"/>
      <c r="E476" s="1"/>
    </row>
    <row r="477" spans="1:5">
      <c r="A477" t="s">
        <v>1647</v>
      </c>
      <c r="B477" s="1">
        <v>271040</v>
      </c>
      <c r="D477" s="1"/>
      <c r="E477" s="1"/>
    </row>
    <row r="478" spans="1:5">
      <c r="A478" t="s">
        <v>1647</v>
      </c>
      <c r="B478" s="1">
        <v>94271.4947937469</v>
      </c>
      <c r="D478" s="1"/>
      <c r="E478" s="1"/>
    </row>
    <row r="479" spans="1:5">
      <c r="A479" t="s">
        <v>1647</v>
      </c>
      <c r="B479" s="1">
        <v>4966.99273644473</v>
      </c>
      <c r="D479" s="1"/>
      <c r="E479" s="1"/>
    </row>
    <row r="480" spans="1:5">
      <c r="A480" t="s">
        <v>1647</v>
      </c>
      <c r="B480" s="1">
        <v>4054.68794811814</v>
      </c>
      <c r="D480" s="1"/>
      <c r="E480" s="1"/>
    </row>
    <row r="481" spans="1:5">
      <c r="A481" t="s">
        <v>1647</v>
      </c>
      <c r="B481" s="1">
        <v>1048455.54319798</v>
      </c>
      <c r="D481" s="1"/>
      <c r="E481" s="1"/>
    </row>
    <row r="482" spans="1:5">
      <c r="A482" t="s">
        <v>1647</v>
      </c>
      <c r="B482" s="1">
        <v>42886.1404623694</v>
      </c>
      <c r="D482" s="1"/>
      <c r="E482" s="1"/>
    </row>
    <row r="483" spans="1:5">
      <c r="A483" t="s">
        <v>1647</v>
      </c>
      <c r="B483" s="1">
        <v>1370687.26086134</v>
      </c>
      <c r="D483" s="1"/>
      <c r="E483" s="1"/>
    </row>
    <row r="484" spans="1:5">
      <c r="A484" t="s">
        <v>1647</v>
      </c>
      <c r="B484" s="1">
        <v>827904</v>
      </c>
      <c r="D484" s="1"/>
      <c r="E484" s="1"/>
    </row>
    <row r="485" spans="1:5">
      <c r="A485" t="s">
        <v>1560</v>
      </c>
      <c r="B485" s="1">
        <v>6440624.52</v>
      </c>
      <c r="D485" s="1"/>
      <c r="E485" s="1"/>
    </row>
    <row r="486" spans="1:5">
      <c r="A486" t="s">
        <v>1560</v>
      </c>
      <c r="B486" s="1">
        <v>578100</v>
      </c>
      <c r="D486" s="1"/>
      <c r="E486" s="1"/>
    </row>
    <row r="487" spans="1:5">
      <c r="A487" t="s">
        <v>1560</v>
      </c>
      <c r="B487" s="1">
        <v>167800</v>
      </c>
      <c r="D487" s="1"/>
      <c r="E487" s="1"/>
    </row>
    <row r="488" spans="1:5">
      <c r="A488" t="s">
        <v>1560</v>
      </c>
      <c r="B488" s="1">
        <v>1011900</v>
      </c>
      <c r="D488" s="1"/>
      <c r="E488" s="1"/>
    </row>
    <row r="489" spans="1:5">
      <c r="A489" t="s">
        <v>1560</v>
      </c>
      <c r="B489" s="1">
        <v>341200</v>
      </c>
      <c r="D489" s="1"/>
      <c r="E489" s="1"/>
    </row>
    <row r="490" spans="1:5">
      <c r="A490" t="s">
        <v>1565</v>
      </c>
      <c r="B490" s="1">
        <v>3827713.03</v>
      </c>
      <c r="D490" s="1"/>
      <c r="E490" s="1"/>
    </row>
    <row r="491" spans="1:5">
      <c r="A491" t="s">
        <v>1565</v>
      </c>
      <c r="B491" s="1">
        <v>924100</v>
      </c>
      <c r="D491" s="1"/>
      <c r="E491" s="1"/>
    </row>
    <row r="492" spans="1:5">
      <c r="A492" t="s">
        <v>1565</v>
      </c>
      <c r="B492" s="1">
        <v>513300</v>
      </c>
      <c r="D492" s="1"/>
      <c r="E492" s="1"/>
    </row>
    <row r="493" spans="1:5">
      <c r="A493" t="s">
        <v>1565</v>
      </c>
      <c r="B493" s="1">
        <v>981100</v>
      </c>
      <c r="D493" s="1"/>
      <c r="E493" s="1"/>
    </row>
    <row r="494" spans="1:5">
      <c r="A494" t="s">
        <v>1565</v>
      </c>
      <c r="B494" s="1">
        <v>285100</v>
      </c>
      <c r="D494" s="1"/>
      <c r="E494" s="1"/>
    </row>
    <row r="495" spans="1:5">
      <c r="A495" t="s">
        <v>1565</v>
      </c>
      <c r="B495" s="1">
        <v>739600</v>
      </c>
      <c r="D495" s="1"/>
      <c r="E495" s="1"/>
    </row>
    <row r="496" spans="1:5">
      <c r="A496" t="s">
        <v>1569</v>
      </c>
      <c r="B496" s="1">
        <v>6814356.82</v>
      </c>
      <c r="D496" s="1"/>
      <c r="E496" s="1"/>
    </row>
    <row r="497" spans="1:5">
      <c r="A497" t="s">
        <v>1569</v>
      </c>
      <c r="B497" s="1">
        <v>145300</v>
      </c>
      <c r="D497" s="1"/>
      <c r="E497" s="1"/>
    </row>
    <row r="498" spans="1:5">
      <c r="A498" t="s">
        <v>1569</v>
      </c>
      <c r="B498" s="1">
        <v>139500</v>
      </c>
      <c r="D498" s="1"/>
      <c r="E498" s="1"/>
    </row>
    <row r="499" spans="1:5">
      <c r="A499" t="s">
        <v>1569</v>
      </c>
      <c r="B499" s="1">
        <v>289700</v>
      </c>
      <c r="D499" s="1"/>
      <c r="E499" s="1"/>
    </row>
    <row r="500" spans="1:5">
      <c r="A500" t="s">
        <v>1569</v>
      </c>
      <c r="B500" s="1">
        <v>1074400</v>
      </c>
      <c r="D500" s="1"/>
      <c r="E500" s="1"/>
    </row>
    <row r="501" spans="1:5">
      <c r="A501" t="s">
        <v>1569</v>
      </c>
      <c r="B501" s="1">
        <v>52500</v>
      </c>
      <c r="D501" s="1"/>
      <c r="E501" s="1"/>
    </row>
    <row r="502" spans="1:5">
      <c r="A502" t="s">
        <v>1670</v>
      </c>
      <c r="B502" s="1">
        <v>264100</v>
      </c>
      <c r="D502" s="1"/>
      <c r="E502" s="1"/>
    </row>
    <row r="503" spans="1:5">
      <c r="A503" t="s">
        <v>1599</v>
      </c>
      <c r="B503" s="1">
        <v>1700000</v>
      </c>
      <c r="D503" s="1"/>
      <c r="E503" s="1"/>
    </row>
    <row r="504" spans="1:5">
      <c r="A504" t="s">
        <v>1672</v>
      </c>
      <c r="B504" s="1">
        <v>6214745.72138113</v>
      </c>
      <c r="D504" s="1"/>
      <c r="E504" s="1"/>
    </row>
    <row r="505" spans="1:5">
      <c r="A505" t="s">
        <v>1672</v>
      </c>
      <c r="B505" s="1">
        <v>1166434.94861887</v>
      </c>
      <c r="D505" s="1"/>
      <c r="E505" s="1"/>
    </row>
    <row r="506" spans="1:5">
      <c r="A506" t="s">
        <v>1615</v>
      </c>
      <c r="B506" s="1">
        <v>499997.5</v>
      </c>
      <c r="D506" s="1"/>
      <c r="E506" s="1"/>
    </row>
    <row r="507" spans="1:5">
      <c r="A507" t="s">
        <v>1554</v>
      </c>
      <c r="B507" s="1">
        <v>450000</v>
      </c>
      <c r="D507" s="1"/>
      <c r="E507" s="1"/>
    </row>
    <row r="508" spans="1:5">
      <c r="A508" t="s">
        <v>1576</v>
      </c>
      <c r="B508" s="1">
        <v>382000</v>
      </c>
      <c r="D508" s="1"/>
      <c r="E508" s="1"/>
    </row>
    <row r="509" spans="1:5">
      <c r="A509" t="s">
        <v>1576</v>
      </c>
      <c r="B509" s="1">
        <v>15000</v>
      </c>
      <c r="D509" s="1"/>
      <c r="E509" s="1"/>
    </row>
    <row r="510" spans="1:5">
      <c r="A510" t="s">
        <v>1576</v>
      </c>
      <c r="B510" s="1">
        <v>15000</v>
      </c>
      <c r="D510" s="1"/>
      <c r="E510" s="1"/>
    </row>
    <row r="511" spans="1:5">
      <c r="A511" t="s">
        <v>1576</v>
      </c>
      <c r="B511" s="1">
        <v>4000</v>
      </c>
      <c r="D511" s="1"/>
      <c r="E511" s="1"/>
    </row>
    <row r="512" spans="1:5">
      <c r="A512" t="s">
        <v>1576</v>
      </c>
      <c r="B512" s="1">
        <v>6500</v>
      </c>
      <c r="D512" s="1"/>
      <c r="E512" s="1"/>
    </row>
    <row r="513" spans="1:5">
      <c r="A513" t="s">
        <v>1576</v>
      </c>
      <c r="B513" s="1">
        <v>4500</v>
      </c>
      <c r="D513" s="1"/>
      <c r="E513" s="1"/>
    </row>
    <row r="514" spans="1:5">
      <c r="A514" t="s">
        <v>1576</v>
      </c>
      <c r="B514" s="1">
        <v>3500</v>
      </c>
      <c r="D514" s="1"/>
      <c r="E514" s="1"/>
    </row>
    <row r="515" spans="1:5">
      <c r="A515" t="s">
        <v>1576</v>
      </c>
      <c r="B515" s="1">
        <v>19500</v>
      </c>
      <c r="D515" s="1"/>
      <c r="E515" s="1"/>
    </row>
    <row r="516" spans="1:5">
      <c r="A516" t="s">
        <v>1644</v>
      </c>
      <c r="B516" s="1">
        <v>59047.0119521912</v>
      </c>
      <c r="D516" s="1"/>
      <c r="E516" s="1"/>
    </row>
    <row r="517" spans="1:5">
      <c r="A517" t="s">
        <v>1644</v>
      </c>
      <c r="B517" s="1">
        <v>30724.4621513944</v>
      </c>
      <c r="D517" s="1"/>
      <c r="E517" s="1"/>
    </row>
    <row r="518" spans="1:5">
      <c r="A518" t="s">
        <v>1644</v>
      </c>
      <c r="B518" s="1">
        <v>3402.70916334661</v>
      </c>
      <c r="D518" s="1"/>
      <c r="E518" s="1"/>
    </row>
    <row r="519" spans="1:5">
      <c r="A519" t="s">
        <v>1644</v>
      </c>
      <c r="B519" s="1">
        <v>22417.8486055777</v>
      </c>
      <c r="D519" s="1"/>
      <c r="E519" s="1"/>
    </row>
    <row r="520" spans="1:5">
      <c r="A520" t="s">
        <v>1644</v>
      </c>
      <c r="B520" s="1">
        <v>10007.96812749</v>
      </c>
      <c r="D520" s="1"/>
      <c r="E520" s="1"/>
    </row>
    <row r="521" spans="1:5">
      <c r="A521" t="s">
        <v>1606</v>
      </c>
      <c r="B521" s="1">
        <v>92631.5789473684</v>
      </c>
      <c r="D521" s="1"/>
      <c r="E521" s="1"/>
    </row>
    <row r="522" spans="1:5">
      <c r="A522" t="s">
        <v>1606</v>
      </c>
      <c r="B522" s="1">
        <v>347368.421052632</v>
      </c>
      <c r="D522" s="1"/>
      <c r="E522" s="1"/>
    </row>
    <row r="523" spans="1:5">
      <c r="A523" t="s">
        <v>1596</v>
      </c>
      <c r="B523" s="1">
        <v>400000</v>
      </c>
      <c r="D523" s="1"/>
      <c r="E523" s="1"/>
    </row>
    <row r="524" spans="1:5">
      <c r="A524" t="s">
        <v>1601</v>
      </c>
      <c r="B524" s="1">
        <v>430000</v>
      </c>
      <c r="D524" s="1"/>
      <c r="E524" s="1"/>
    </row>
    <row r="525" spans="1:5">
      <c r="A525" t="s">
        <v>1716</v>
      </c>
      <c r="B525" s="1">
        <v>1303376.91919627</v>
      </c>
      <c r="D525" s="1"/>
      <c r="E525" s="1"/>
    </row>
    <row r="526" spans="1:5">
      <c r="A526" t="s">
        <v>1716</v>
      </c>
      <c r="B526" s="1">
        <v>45665.5353362335</v>
      </c>
      <c r="D526" s="1"/>
      <c r="E526" s="1"/>
    </row>
    <row r="527" spans="1:5">
      <c r="A527" t="s">
        <v>1716</v>
      </c>
      <c r="B527" s="1">
        <v>164701.708619492</v>
      </c>
      <c r="D527" s="1"/>
      <c r="E527" s="1"/>
    </row>
    <row r="528" spans="1:5">
      <c r="A528" t="s">
        <v>1716</v>
      </c>
      <c r="B528" s="1">
        <v>1617329.0238202</v>
      </c>
      <c r="D528" s="1"/>
      <c r="E528" s="1"/>
    </row>
    <row r="529" spans="1:5">
      <c r="A529" t="s">
        <v>1716</v>
      </c>
      <c r="B529" s="1">
        <v>920545.129817955</v>
      </c>
      <c r="D529" s="1"/>
      <c r="E529" s="1"/>
    </row>
    <row r="530" spans="1:5">
      <c r="A530" t="s">
        <v>1716</v>
      </c>
      <c r="B530" s="1">
        <v>78012.5664853111</v>
      </c>
      <c r="D530" s="1"/>
      <c r="E530" s="1"/>
    </row>
    <row r="531" spans="1:5">
      <c r="A531" t="s">
        <v>1716</v>
      </c>
      <c r="B531" s="1">
        <v>85623.3012610693</v>
      </c>
      <c r="D531" s="1"/>
      <c r="E531" s="1"/>
    </row>
    <row r="532" spans="1:5">
      <c r="A532" t="s">
        <v>1716</v>
      </c>
      <c r="B532" s="1">
        <v>114164.401681425</v>
      </c>
      <c r="D532" s="1"/>
      <c r="E532" s="1"/>
    </row>
    <row r="533" spans="1:5">
      <c r="A533" t="s">
        <v>1716</v>
      </c>
      <c r="B533" s="1">
        <v>85623.3012610693</v>
      </c>
      <c r="D533" s="1"/>
      <c r="E533" s="1"/>
    </row>
    <row r="534" spans="1:5">
      <c r="A534" t="s">
        <v>1716</v>
      </c>
      <c r="B534" s="1">
        <v>46046.3537454424</v>
      </c>
      <c r="D534" s="1"/>
      <c r="E534" s="1"/>
    </row>
    <row r="535" spans="1:5">
      <c r="A535" t="s">
        <v>1716</v>
      </c>
      <c r="B535" s="1">
        <v>98181.2953114913</v>
      </c>
      <c r="D535" s="1"/>
      <c r="E535" s="1"/>
    </row>
    <row r="536" spans="1:5">
      <c r="A536" t="s">
        <v>1716</v>
      </c>
      <c r="B536" s="1">
        <v>808664.511910099</v>
      </c>
      <c r="D536" s="1"/>
      <c r="E536" s="1"/>
    </row>
    <row r="537" spans="1:5">
      <c r="A537" t="s">
        <v>1716</v>
      </c>
      <c r="B537" s="1">
        <v>410992.071389469</v>
      </c>
      <c r="D537" s="1"/>
      <c r="E537" s="1"/>
    </row>
    <row r="538" spans="1:5">
      <c r="A538" t="s">
        <v>1716</v>
      </c>
      <c r="B538" s="1">
        <v>69449.7856865305</v>
      </c>
      <c r="D538" s="1"/>
      <c r="E538" s="1"/>
    </row>
    <row r="539" spans="1:5">
      <c r="A539" t="s">
        <v>1716</v>
      </c>
      <c r="B539" s="1">
        <v>117970.332410146</v>
      </c>
      <c r="D539" s="1"/>
      <c r="E539" s="1"/>
    </row>
    <row r="540" spans="1:5">
      <c r="A540" t="s">
        <v>1716</v>
      </c>
      <c r="B540" s="1">
        <v>60888.131569434</v>
      </c>
      <c r="D540" s="1"/>
      <c r="E540" s="1"/>
    </row>
    <row r="541" spans="1:5">
      <c r="A541" t="s">
        <v>1716</v>
      </c>
      <c r="B541" s="1">
        <v>165158.014701532</v>
      </c>
      <c r="D541" s="1"/>
      <c r="E541" s="1"/>
    </row>
    <row r="542" spans="1:5">
      <c r="A542" t="s">
        <v>1716</v>
      </c>
      <c r="B542" s="1">
        <v>951370.014011881</v>
      </c>
      <c r="D542" s="1"/>
      <c r="E542" s="1"/>
    </row>
    <row r="543" spans="1:5">
      <c r="A543" t="s">
        <v>1716</v>
      </c>
      <c r="B543" s="1">
        <v>475685.007005941</v>
      </c>
      <c r="D543" s="1"/>
      <c r="E543" s="1"/>
    </row>
    <row r="544" spans="1:5">
      <c r="A544" t="s">
        <v>1716</v>
      </c>
      <c r="B544" s="1">
        <v>50612.7946108973</v>
      </c>
      <c r="D544" s="1"/>
      <c r="E544" s="1"/>
    </row>
    <row r="545" spans="1:5">
      <c r="A545" t="s">
        <v>1716</v>
      </c>
      <c r="B545" s="1">
        <v>38054.8005604753</v>
      </c>
      <c r="D545" s="1"/>
      <c r="E545" s="1"/>
    </row>
    <row r="546" spans="1:5">
      <c r="A546" t="s">
        <v>1716</v>
      </c>
      <c r="B546" s="1">
        <v>85623.3012610693</v>
      </c>
      <c r="D546" s="1"/>
      <c r="E546" s="1"/>
    </row>
    <row r="547" spans="1:5">
      <c r="A547" t="s">
        <v>1716</v>
      </c>
      <c r="B547" s="1">
        <v>104650.701541307</v>
      </c>
      <c r="D547" s="1"/>
      <c r="E547" s="1"/>
    </row>
    <row r="548" spans="1:5">
      <c r="A548" t="s">
        <v>1716</v>
      </c>
      <c r="B548" s="1">
        <v>371034.305464633</v>
      </c>
      <c r="D548" s="1"/>
      <c r="E548" s="1"/>
    </row>
    <row r="549" spans="1:5">
      <c r="A549" t="s">
        <v>1716</v>
      </c>
      <c r="B549" s="1">
        <v>1455596.12143818</v>
      </c>
      <c r="D549" s="1"/>
      <c r="E549" s="1"/>
    </row>
    <row r="550" spans="1:5">
      <c r="A550" t="s">
        <v>1716</v>
      </c>
      <c r="B550" s="1">
        <v>432682.947170801</v>
      </c>
      <c r="D550" s="1"/>
      <c r="E550" s="1"/>
    </row>
    <row r="551" spans="1:5">
      <c r="A551" t="s">
        <v>1716</v>
      </c>
      <c r="B551" s="1">
        <v>342493.205044277</v>
      </c>
      <c r="D551" s="1"/>
      <c r="E551" s="1"/>
    </row>
    <row r="552" spans="1:5">
      <c r="A552" t="s">
        <v>1716</v>
      </c>
      <c r="B552" s="1">
        <v>139851.617396083</v>
      </c>
      <c r="D552" s="1"/>
      <c r="E552" s="1"/>
    </row>
    <row r="553" spans="1:5">
      <c r="A553" t="s">
        <v>1716</v>
      </c>
      <c r="B553" s="1">
        <v>371034.305464633</v>
      </c>
      <c r="D553" s="1"/>
      <c r="E553" s="1"/>
    </row>
    <row r="554" spans="1:5">
      <c r="A554" t="s">
        <v>1716</v>
      </c>
      <c r="B554" s="1">
        <v>46617.5813592558</v>
      </c>
      <c r="D554" s="1"/>
      <c r="E554" s="1"/>
    </row>
    <row r="555" spans="1:5">
      <c r="A555" t="s">
        <v>1716</v>
      </c>
      <c r="B555" s="1">
        <v>57082.2008407128</v>
      </c>
      <c r="D555" s="1"/>
      <c r="E555" s="1"/>
    </row>
    <row r="556" spans="1:5">
      <c r="A556" t="s">
        <v>1716</v>
      </c>
      <c r="B556" s="1">
        <v>160781.983040682</v>
      </c>
      <c r="D556" s="1"/>
      <c r="E556" s="1"/>
    </row>
    <row r="557" spans="1:5">
      <c r="A557" t="s">
        <v>1716</v>
      </c>
      <c r="B557" s="1">
        <v>72303.6703922293</v>
      </c>
      <c r="D557" s="1"/>
      <c r="E557" s="1"/>
    </row>
    <row r="558" spans="1:5">
      <c r="A558" t="s">
        <v>1716</v>
      </c>
      <c r="B558" s="1">
        <v>332979.504904159</v>
      </c>
      <c r="D558" s="1"/>
      <c r="E558" s="1"/>
    </row>
    <row r="559" spans="1:5">
      <c r="A559" t="s">
        <v>1716</v>
      </c>
      <c r="B559" s="1">
        <v>121394.318047975</v>
      </c>
      <c r="D559" s="1"/>
      <c r="E559" s="1"/>
    </row>
    <row r="560" spans="1:5">
      <c r="A560" t="s">
        <v>1716</v>
      </c>
      <c r="B560" s="1">
        <v>332979.504904159</v>
      </c>
      <c r="D560" s="1"/>
      <c r="E560" s="1"/>
    </row>
    <row r="561" spans="1:5">
      <c r="A561" t="s">
        <v>1716</v>
      </c>
      <c r="B561" s="1">
        <v>104650.701541307</v>
      </c>
      <c r="D561" s="1"/>
      <c r="E561" s="1"/>
    </row>
    <row r="562" spans="1:5">
      <c r="A562" t="s">
        <v>1716</v>
      </c>
      <c r="B562" s="1">
        <v>409089.106025109</v>
      </c>
      <c r="D562" s="1"/>
      <c r="E562" s="1"/>
    </row>
    <row r="563" spans="1:5">
      <c r="A563" t="s">
        <v>1716</v>
      </c>
      <c r="B563" s="1">
        <v>152219.202241901</v>
      </c>
      <c r="D563" s="1"/>
      <c r="E563" s="1"/>
    </row>
    <row r="564" spans="1:5">
      <c r="A564" t="s">
        <v>1716</v>
      </c>
      <c r="B564" s="1">
        <v>110358.470952705</v>
      </c>
      <c r="D564" s="1"/>
      <c r="E564" s="1"/>
    </row>
    <row r="565" spans="1:5">
      <c r="A565" t="s">
        <v>1716</v>
      </c>
      <c r="B565" s="1">
        <v>751582.311069386</v>
      </c>
      <c r="D565" s="1"/>
      <c r="E565" s="1"/>
    </row>
    <row r="566" spans="1:5">
      <c r="A566" t="s">
        <v>1716</v>
      </c>
      <c r="B566" s="1">
        <v>651688.459598138</v>
      </c>
      <c r="D566" s="1"/>
      <c r="E566" s="1"/>
    </row>
    <row r="567" spans="1:5">
      <c r="A567" t="s">
        <v>1716</v>
      </c>
      <c r="B567" s="1">
        <v>22833.3310089588</v>
      </c>
      <c r="D567" s="1"/>
      <c r="E567" s="1"/>
    </row>
    <row r="568" spans="1:5">
      <c r="A568" t="s">
        <v>1716</v>
      </c>
      <c r="B568" s="1">
        <v>104650.701541307</v>
      </c>
      <c r="D568" s="1"/>
      <c r="E568" s="1"/>
    </row>
    <row r="569" spans="1:5">
      <c r="A569" t="s">
        <v>1716</v>
      </c>
      <c r="B569" s="1">
        <v>39005.7199018135</v>
      </c>
      <c r="D569" s="1"/>
      <c r="E569" s="1"/>
    </row>
    <row r="570" spans="1:5">
      <c r="A570" t="s">
        <v>1716</v>
      </c>
      <c r="B570" s="1">
        <v>35200.9158547764</v>
      </c>
      <c r="D570" s="1"/>
      <c r="E570" s="1"/>
    </row>
    <row r="571" spans="1:5">
      <c r="A571" t="s">
        <v>1716</v>
      </c>
      <c r="B571" s="1">
        <v>532767.207846654</v>
      </c>
      <c r="D571" s="1"/>
      <c r="E571" s="1"/>
    </row>
    <row r="572" spans="1:5">
      <c r="A572" t="s">
        <v>1716</v>
      </c>
      <c r="B572" s="1">
        <v>35200.9158547764</v>
      </c>
      <c r="D572" s="1"/>
      <c r="E572" s="1"/>
    </row>
    <row r="573" spans="1:5">
      <c r="A573" t="s">
        <v>1716</v>
      </c>
      <c r="B573" s="1">
        <v>55179.2354763523</v>
      </c>
      <c r="D573" s="1"/>
      <c r="E573" s="1"/>
    </row>
    <row r="574" spans="1:5">
      <c r="A574" t="s">
        <v>1716</v>
      </c>
      <c r="B574" s="1">
        <v>24545.8871687148</v>
      </c>
      <c r="D574" s="1"/>
      <c r="E574" s="1"/>
    </row>
    <row r="575" spans="1:5">
      <c r="A575" t="s">
        <v>1716</v>
      </c>
      <c r="B575" s="1">
        <v>228328.803362852</v>
      </c>
      <c r="D575" s="1"/>
      <c r="E575" s="1"/>
    </row>
    <row r="576" spans="1:5">
      <c r="A576" t="s">
        <v>1716</v>
      </c>
      <c r="B576" s="1">
        <v>57082.2008407128</v>
      </c>
      <c r="D576" s="1"/>
      <c r="E576" s="1"/>
    </row>
    <row r="577" spans="1:5">
      <c r="A577" t="s">
        <v>1716</v>
      </c>
      <c r="B577" s="1">
        <v>42811.6506305347</v>
      </c>
      <c r="D577" s="1"/>
      <c r="E577" s="1"/>
    </row>
    <row r="578" spans="1:5">
      <c r="A578" t="s">
        <v>1716</v>
      </c>
      <c r="B578" s="1">
        <v>23022.6135318792</v>
      </c>
      <c r="D578" s="1"/>
      <c r="E578" s="1"/>
    </row>
    <row r="579" spans="1:5">
      <c r="A579" t="s">
        <v>1716</v>
      </c>
      <c r="B579" s="1">
        <v>49090.6476557457</v>
      </c>
      <c r="D579" s="1"/>
      <c r="E579" s="1"/>
    </row>
    <row r="580" spans="1:5">
      <c r="A580" t="s">
        <v>1716</v>
      </c>
      <c r="B580" s="1">
        <v>404332.25595505</v>
      </c>
      <c r="D580" s="1"/>
      <c r="E580" s="1"/>
    </row>
    <row r="581" spans="1:5">
      <c r="A581" t="s">
        <v>1716</v>
      </c>
      <c r="B581" s="1">
        <v>114164.401681425</v>
      </c>
      <c r="D581" s="1"/>
      <c r="E581" s="1"/>
    </row>
    <row r="582" spans="1:5">
      <c r="A582" t="s">
        <v>1716</v>
      </c>
      <c r="B582" s="1">
        <v>69449.7856865305</v>
      </c>
      <c r="D582" s="1"/>
      <c r="E582" s="1"/>
    </row>
    <row r="583" spans="1:5">
      <c r="A583" t="s">
        <v>1716</v>
      </c>
      <c r="B583" s="1">
        <v>58985.1662050734</v>
      </c>
      <c r="D583" s="1"/>
      <c r="E583" s="1"/>
    </row>
    <row r="584" spans="1:5">
      <c r="A584" t="s">
        <v>1716</v>
      </c>
      <c r="B584" s="1">
        <v>118921.251751485</v>
      </c>
      <c r="D584" s="1"/>
      <c r="E584" s="1"/>
    </row>
    <row r="585" spans="1:5">
      <c r="A585" t="s">
        <v>1716</v>
      </c>
      <c r="B585" s="1">
        <v>61839.0509107722</v>
      </c>
      <c r="D585" s="1"/>
      <c r="E585" s="1"/>
    </row>
    <row r="586" spans="1:5">
      <c r="A586" t="s">
        <v>1716</v>
      </c>
      <c r="B586" s="1">
        <v>52325.3507706534</v>
      </c>
      <c r="D586" s="1"/>
      <c r="E586" s="1"/>
    </row>
    <row r="587" spans="1:5">
      <c r="A587" t="s">
        <v>1716</v>
      </c>
      <c r="B587" s="1">
        <v>185517.152732317</v>
      </c>
      <c r="D587" s="1"/>
      <c r="E587" s="1"/>
    </row>
    <row r="588" spans="1:5">
      <c r="A588" t="s">
        <v>1716</v>
      </c>
      <c r="B588" s="1">
        <v>727798.060719089</v>
      </c>
      <c r="D588" s="1"/>
      <c r="E588" s="1"/>
    </row>
    <row r="589" spans="1:5">
      <c r="A589" t="s">
        <v>1716</v>
      </c>
      <c r="B589" s="1">
        <v>216342.036926242</v>
      </c>
      <c r="D589" s="1"/>
      <c r="E589" s="1"/>
    </row>
    <row r="590" spans="1:5">
      <c r="A590" t="s">
        <v>1716</v>
      </c>
      <c r="B590" s="1">
        <v>171246.602522138</v>
      </c>
      <c r="D590" s="1"/>
      <c r="E590" s="1"/>
    </row>
    <row r="591" spans="1:5">
      <c r="A591" t="s">
        <v>1716</v>
      </c>
      <c r="B591" s="1">
        <v>69925.2453571996</v>
      </c>
      <c r="D591" s="1"/>
      <c r="E591" s="1"/>
    </row>
    <row r="592" spans="1:5">
      <c r="A592" t="s">
        <v>1716</v>
      </c>
      <c r="B592" s="1">
        <v>185517.152732317</v>
      </c>
      <c r="D592" s="1"/>
      <c r="E592" s="1"/>
    </row>
    <row r="593" spans="1:5">
      <c r="A593" t="s">
        <v>1716</v>
      </c>
      <c r="B593" s="1">
        <v>23308.7906796279</v>
      </c>
      <c r="D593" s="1"/>
      <c r="E593" s="1"/>
    </row>
    <row r="594" spans="1:5">
      <c r="A594" t="s">
        <v>1716</v>
      </c>
      <c r="B594" s="1">
        <v>28541.1004203565</v>
      </c>
      <c r="D594" s="1"/>
      <c r="E594" s="1"/>
    </row>
    <row r="595" spans="1:5">
      <c r="A595" t="s">
        <v>1716</v>
      </c>
      <c r="B595" s="1">
        <v>80390.9915203408</v>
      </c>
      <c r="D595" s="1"/>
      <c r="E595" s="1"/>
    </row>
    <row r="596" spans="1:5">
      <c r="A596" t="s">
        <v>1716</v>
      </c>
      <c r="B596" s="1">
        <v>36151.8351961147</v>
      </c>
      <c r="D596" s="1"/>
      <c r="E596" s="1"/>
    </row>
    <row r="597" spans="1:5">
      <c r="A597" t="s">
        <v>1716</v>
      </c>
      <c r="B597" s="1">
        <v>195030.852872435</v>
      </c>
      <c r="D597" s="1"/>
      <c r="E597" s="1"/>
    </row>
    <row r="598" spans="1:5">
      <c r="A598" t="s">
        <v>1716</v>
      </c>
      <c r="B598" s="1">
        <v>61839.0509107722</v>
      </c>
      <c r="D598" s="1"/>
      <c r="E598" s="1"/>
    </row>
    <row r="599" spans="1:5">
      <c r="A599" t="s">
        <v>1716</v>
      </c>
      <c r="B599" s="1">
        <v>166489.752452079</v>
      </c>
      <c r="D599" s="1"/>
      <c r="E599" s="1"/>
    </row>
    <row r="600" spans="1:5">
      <c r="A600" t="s">
        <v>1716</v>
      </c>
      <c r="B600" s="1">
        <v>52325.3507706534</v>
      </c>
      <c r="D600" s="1"/>
      <c r="E600" s="1"/>
    </row>
    <row r="601" spans="1:5">
      <c r="A601" t="s">
        <v>1716</v>
      </c>
      <c r="B601" s="1">
        <v>209301.403082614</v>
      </c>
      <c r="D601" s="1"/>
      <c r="E601" s="1"/>
    </row>
    <row r="602" spans="1:5">
      <c r="A602" t="s">
        <v>1716</v>
      </c>
      <c r="B602" s="1">
        <v>57082.2008407128</v>
      </c>
      <c r="D602" s="1"/>
      <c r="E602" s="1"/>
    </row>
    <row r="603" spans="1:5">
      <c r="A603" t="s">
        <v>1716</v>
      </c>
      <c r="B603" s="1">
        <v>55179.2354763523</v>
      </c>
      <c r="D603" s="1"/>
      <c r="E603" s="1"/>
    </row>
    <row r="604" spans="1:5">
      <c r="A604" t="s">
        <v>1716</v>
      </c>
      <c r="B604" s="1">
        <v>355812.835913117</v>
      </c>
      <c r="D604" s="1"/>
      <c r="E604" s="1"/>
    </row>
    <row r="605" spans="1:5">
      <c r="A605" t="s">
        <v>1716</v>
      </c>
      <c r="B605" s="1">
        <v>1379486.52031722</v>
      </c>
      <c r="D605" s="1"/>
      <c r="E605" s="1"/>
    </row>
    <row r="606" spans="1:5">
      <c r="A606" t="s">
        <v>1716</v>
      </c>
      <c r="B606" s="1">
        <v>171246.602522138</v>
      </c>
      <c r="D606" s="1"/>
      <c r="E606" s="1"/>
    </row>
    <row r="607" spans="1:5">
      <c r="A607" t="s">
        <v>1716</v>
      </c>
      <c r="B607" s="1">
        <v>903801.513311287</v>
      </c>
      <c r="D607" s="1"/>
      <c r="E607" s="1"/>
    </row>
    <row r="608" spans="1:5">
      <c r="A608" t="s">
        <v>1716</v>
      </c>
      <c r="B608" s="1">
        <v>247356.203643089</v>
      </c>
      <c r="D608" s="1"/>
      <c r="E608" s="1"/>
    </row>
    <row r="609" spans="1:5">
      <c r="A609" t="s">
        <v>1716</v>
      </c>
      <c r="B609" s="1">
        <v>428116.506305347</v>
      </c>
      <c r="D609" s="1"/>
      <c r="E609" s="1"/>
    </row>
    <row r="610" spans="1:5">
      <c r="A610" t="s">
        <v>1716</v>
      </c>
      <c r="B610" s="1">
        <v>428116.506305347</v>
      </c>
      <c r="D610" s="1"/>
      <c r="E610" s="1"/>
    </row>
    <row r="611" spans="1:5">
      <c r="A611" t="s">
        <v>1716</v>
      </c>
      <c r="B611" s="1">
        <v>247356.203643089</v>
      </c>
      <c r="D611" s="1"/>
      <c r="E611" s="1"/>
    </row>
    <row r="612" spans="1:5">
      <c r="A612" t="s">
        <v>1716</v>
      </c>
      <c r="B612" s="1">
        <v>80866.4511910099</v>
      </c>
      <c r="D612" s="1"/>
      <c r="E612" s="1"/>
    </row>
    <row r="613" spans="1:5">
      <c r="A613" t="s">
        <v>1716</v>
      </c>
      <c r="B613" s="1">
        <v>19027.4002802376</v>
      </c>
      <c r="D613" s="1"/>
      <c r="E613" s="1"/>
    </row>
    <row r="614" spans="1:5">
      <c r="A614" t="s">
        <v>1716</v>
      </c>
      <c r="B614" s="1">
        <v>45665.5353362335</v>
      </c>
      <c r="D614" s="1"/>
      <c r="E614" s="1"/>
    </row>
    <row r="615" spans="1:5">
      <c r="A615" t="s">
        <v>1716</v>
      </c>
      <c r="B615" s="1">
        <v>14270.5502101782</v>
      </c>
      <c r="D615" s="1"/>
      <c r="E615" s="1"/>
    </row>
    <row r="616" spans="1:5">
      <c r="A616" t="s">
        <v>1716</v>
      </c>
      <c r="B616" s="1">
        <v>36151.8351961147</v>
      </c>
      <c r="D616" s="1"/>
      <c r="E616" s="1"/>
    </row>
    <row r="617" spans="1:5">
      <c r="A617" t="s">
        <v>1716</v>
      </c>
      <c r="B617" s="1">
        <v>15221.4695515165</v>
      </c>
      <c r="D617" s="1"/>
      <c r="E617" s="1"/>
    </row>
    <row r="618" spans="1:5">
      <c r="A618" t="s">
        <v>1716</v>
      </c>
      <c r="B618" s="1">
        <v>14746.0098808473</v>
      </c>
      <c r="D618" s="1"/>
      <c r="E618" s="1"/>
    </row>
    <row r="619" spans="1:5">
      <c r="A619" t="s">
        <v>1716</v>
      </c>
      <c r="B619" s="1">
        <v>199787.702942495</v>
      </c>
      <c r="D619" s="1"/>
      <c r="E619" s="1"/>
    </row>
    <row r="620" spans="1:5">
      <c r="A620" t="s">
        <v>1716</v>
      </c>
      <c r="B620" s="1">
        <v>228328.803362852</v>
      </c>
      <c r="D620" s="1"/>
      <c r="E620" s="1"/>
    </row>
    <row r="621" spans="1:5">
      <c r="A621" t="s">
        <v>1716</v>
      </c>
      <c r="B621" s="1">
        <v>323465.804764039</v>
      </c>
      <c r="D621" s="1"/>
      <c r="E621" s="1"/>
    </row>
    <row r="622" spans="1:5">
      <c r="A622" t="s">
        <v>1716</v>
      </c>
      <c r="B622" s="1">
        <v>28541.1004203565</v>
      </c>
      <c r="D622" s="1"/>
      <c r="E622" s="1"/>
    </row>
    <row r="623" spans="1:5">
      <c r="A623" t="s">
        <v>1716</v>
      </c>
      <c r="B623" s="1">
        <v>5707.76941139767</v>
      </c>
      <c r="D623" s="1"/>
      <c r="E623" s="1"/>
    </row>
    <row r="624" spans="1:5">
      <c r="A624" t="s">
        <v>1716</v>
      </c>
      <c r="B624" s="1">
        <v>8562.78079878055</v>
      </c>
      <c r="D624" s="1"/>
      <c r="E624" s="1"/>
    </row>
    <row r="625" spans="1:5">
      <c r="A625" t="s">
        <v>1716</v>
      </c>
      <c r="B625" s="1">
        <v>152219.202241901</v>
      </c>
      <c r="D625" s="1"/>
      <c r="E625" s="1"/>
    </row>
    <row r="626" spans="1:5">
      <c r="A626" t="s">
        <v>1716</v>
      </c>
      <c r="B626" s="1">
        <v>10464.6194814571</v>
      </c>
      <c r="D626" s="1"/>
      <c r="E626" s="1"/>
    </row>
    <row r="627" spans="1:5">
      <c r="A627" t="s">
        <v>1716</v>
      </c>
      <c r="B627" s="1">
        <v>34248.8698317541</v>
      </c>
      <c r="D627" s="1"/>
      <c r="E627" s="1"/>
    </row>
    <row r="628" spans="1:5">
      <c r="A628" t="s">
        <v>1716</v>
      </c>
      <c r="B628" s="1">
        <v>14270.5502101782</v>
      </c>
      <c r="D628" s="1"/>
      <c r="E628" s="1"/>
    </row>
    <row r="629" spans="1:5">
      <c r="A629" t="s">
        <v>1716</v>
      </c>
      <c r="B629" s="1">
        <v>11416.6655044793</v>
      </c>
      <c r="D629" s="1"/>
      <c r="E629" s="1"/>
    </row>
    <row r="630" spans="1:5">
      <c r="A630" t="s">
        <v>1716</v>
      </c>
      <c r="B630" s="1">
        <v>266383.603923326</v>
      </c>
      <c r="D630" s="1"/>
      <c r="E630" s="1"/>
    </row>
    <row r="631" spans="1:5">
      <c r="A631" t="s">
        <v>1716</v>
      </c>
      <c r="B631" s="1">
        <v>66595.9009808316</v>
      </c>
      <c r="D631" s="1"/>
      <c r="E631" s="1"/>
    </row>
    <row r="632" spans="1:5">
      <c r="A632" t="s">
        <v>1716</v>
      </c>
      <c r="B632" s="1">
        <v>38054.8005604753</v>
      </c>
      <c r="D632" s="1"/>
      <c r="E632" s="1"/>
    </row>
    <row r="633" spans="1:5">
      <c r="A633" t="s">
        <v>1716</v>
      </c>
      <c r="B633" s="1">
        <v>33297.9504904159</v>
      </c>
      <c r="D633" s="1"/>
      <c r="E633" s="1"/>
    </row>
    <row r="634" spans="1:5">
      <c r="A634" t="s">
        <v>1716</v>
      </c>
      <c r="B634" s="1">
        <v>10464.6194814571</v>
      </c>
      <c r="D634" s="1"/>
      <c r="E634" s="1"/>
    </row>
    <row r="635" spans="1:5">
      <c r="A635" t="s">
        <v>1716</v>
      </c>
      <c r="B635" s="1">
        <v>28541.1004203565</v>
      </c>
      <c r="D635" s="1"/>
      <c r="E635" s="1"/>
    </row>
    <row r="636" spans="1:5">
      <c r="A636" t="s">
        <v>1716</v>
      </c>
      <c r="B636" s="1">
        <v>26638.1350559958</v>
      </c>
      <c r="D636" s="1"/>
      <c r="E636" s="1"/>
    </row>
    <row r="637" spans="1:5">
      <c r="A637" t="s">
        <v>1716</v>
      </c>
      <c r="B637" s="1">
        <v>16648.9752452079</v>
      </c>
      <c r="D637" s="1"/>
      <c r="E637" s="1"/>
    </row>
    <row r="638" spans="1:5">
      <c r="A638" t="s">
        <v>1716</v>
      </c>
      <c r="B638" s="1">
        <v>9513.70014011881</v>
      </c>
      <c r="D638" s="1"/>
      <c r="E638" s="1"/>
    </row>
    <row r="639" spans="1:5">
      <c r="A639" t="s">
        <v>1716</v>
      </c>
      <c r="B639" s="1">
        <v>22833.3310089588</v>
      </c>
      <c r="D639" s="1"/>
      <c r="E639" s="1"/>
    </row>
    <row r="640" spans="1:5">
      <c r="A640" t="s">
        <v>1716</v>
      </c>
      <c r="B640" s="1">
        <v>87335.8574208253</v>
      </c>
      <c r="D640" s="1"/>
      <c r="E640" s="1"/>
    </row>
    <row r="641" spans="1:5">
      <c r="A641" t="s">
        <v>1716</v>
      </c>
      <c r="B641" s="1">
        <v>374459.417784146</v>
      </c>
      <c r="D641" s="1"/>
      <c r="E641" s="1"/>
    </row>
    <row r="642" spans="1:5">
      <c r="A642" t="s">
        <v>1716</v>
      </c>
      <c r="B642" s="1">
        <v>17124.434915877</v>
      </c>
      <c r="D642" s="1"/>
      <c r="E642" s="1"/>
    </row>
    <row r="643" spans="1:5">
      <c r="A643" t="s">
        <v>1716</v>
      </c>
      <c r="B643" s="1">
        <v>66595.9009808316</v>
      </c>
      <c r="D643" s="1"/>
      <c r="E643" s="1"/>
    </row>
    <row r="644" spans="1:5">
      <c r="A644" t="s">
        <v>1716</v>
      </c>
      <c r="B644" s="1">
        <v>7610.73477575824</v>
      </c>
      <c r="D644" s="1"/>
      <c r="E644" s="1"/>
    </row>
    <row r="645" spans="1:5">
      <c r="A645" t="s">
        <v>1716</v>
      </c>
      <c r="B645" s="1">
        <v>24355.4779641104</v>
      </c>
      <c r="D645" s="1"/>
      <c r="E645" s="1"/>
    </row>
    <row r="646" spans="1:5">
      <c r="A646" t="s">
        <v>1716</v>
      </c>
      <c r="B646" s="1">
        <v>19027.4002802376</v>
      </c>
      <c r="D646" s="1"/>
      <c r="E646" s="1"/>
    </row>
    <row r="647" spans="1:5">
      <c r="A647" t="s">
        <v>1716</v>
      </c>
      <c r="B647" s="1">
        <v>26162.6753853268</v>
      </c>
      <c r="D647" s="1"/>
      <c r="E647" s="1"/>
    </row>
    <row r="648" spans="1:5">
      <c r="A648" t="s">
        <v>1716</v>
      </c>
      <c r="B648" s="1">
        <v>11416.6655044793</v>
      </c>
      <c r="D648" s="1"/>
      <c r="E648" s="1"/>
    </row>
    <row r="649" spans="1:5">
      <c r="A649" t="s">
        <v>1716</v>
      </c>
      <c r="B649" s="1">
        <v>36151.8351961147</v>
      </c>
      <c r="D649" s="1"/>
      <c r="E649" s="1"/>
    </row>
    <row r="650" spans="1:5">
      <c r="A650" t="s">
        <v>1716</v>
      </c>
      <c r="B650" s="1">
        <v>201690.668306856</v>
      </c>
      <c r="D650" s="1"/>
      <c r="E650" s="1"/>
    </row>
    <row r="651" spans="1:5">
      <c r="A651" t="s">
        <v>1716</v>
      </c>
      <c r="B651" s="1">
        <v>17124.434915877</v>
      </c>
      <c r="D651" s="1"/>
      <c r="E651" s="1"/>
    </row>
    <row r="652" spans="1:5">
      <c r="A652" t="s">
        <v>1716</v>
      </c>
      <c r="B652" s="1">
        <v>10464.6194814571</v>
      </c>
      <c r="D652" s="1"/>
      <c r="E652" s="1"/>
    </row>
    <row r="653" spans="1:5">
      <c r="A653" t="s">
        <v>1716</v>
      </c>
      <c r="B653" s="1">
        <v>20930.3656445982</v>
      </c>
      <c r="D653" s="1"/>
      <c r="E653" s="1"/>
    </row>
    <row r="654" spans="1:5">
      <c r="A654" t="s">
        <v>1716</v>
      </c>
      <c r="B654" s="1">
        <v>1181601.78273909</v>
      </c>
      <c r="D654" s="1"/>
      <c r="E654" s="1"/>
    </row>
    <row r="655" spans="1:5">
      <c r="A655" t="s">
        <v>1716</v>
      </c>
      <c r="B655" s="1">
        <v>33297.9504904159</v>
      </c>
      <c r="D655" s="1"/>
      <c r="E655" s="1"/>
    </row>
    <row r="656" spans="1:5">
      <c r="A656" t="s">
        <v>1716</v>
      </c>
      <c r="B656" s="1">
        <v>28541.1004203565</v>
      </c>
      <c r="D656" s="1"/>
      <c r="E656" s="1"/>
    </row>
    <row r="657" spans="1:5">
      <c r="A657" t="s">
        <v>1716</v>
      </c>
      <c r="B657" s="1">
        <v>42811.6506305347</v>
      </c>
      <c r="D657" s="1"/>
      <c r="E657" s="1"/>
    </row>
    <row r="658" spans="1:5">
      <c r="A658" t="s">
        <v>1716</v>
      </c>
      <c r="B658" s="1">
        <v>22833.3310089588</v>
      </c>
      <c r="D658" s="1"/>
      <c r="E658" s="1"/>
    </row>
    <row r="659" spans="1:5">
      <c r="A659" t="s">
        <v>1716</v>
      </c>
      <c r="B659" s="1">
        <v>14270.5502101782</v>
      </c>
      <c r="D659" s="1"/>
      <c r="E659" s="1"/>
    </row>
    <row r="660" spans="1:5">
      <c r="A660" t="s">
        <v>1716</v>
      </c>
      <c r="B660" s="1">
        <v>11416.6655044793</v>
      </c>
      <c r="D660" s="1"/>
      <c r="E660" s="1"/>
    </row>
    <row r="661" spans="1:5">
      <c r="A661" t="s">
        <v>1716</v>
      </c>
      <c r="B661" s="1">
        <v>148984.499126993</v>
      </c>
      <c r="D661" s="1"/>
      <c r="E661" s="1"/>
    </row>
    <row r="662" spans="1:5">
      <c r="A662" t="s">
        <v>1716</v>
      </c>
      <c r="B662" s="1">
        <v>59936.0855464117</v>
      </c>
      <c r="D662" s="1"/>
      <c r="E662" s="1"/>
    </row>
    <row r="663" spans="1:5">
      <c r="A663" t="s">
        <v>1716</v>
      </c>
      <c r="B663" s="1">
        <v>11416.6655044793</v>
      </c>
      <c r="D663" s="1"/>
      <c r="E663" s="1"/>
    </row>
    <row r="664" spans="1:5">
      <c r="A664" t="s">
        <v>1716</v>
      </c>
      <c r="B664" s="1">
        <v>19978.3196215759</v>
      </c>
      <c r="D664" s="1"/>
      <c r="E664" s="1"/>
    </row>
    <row r="665" spans="1:5">
      <c r="A665" t="s">
        <v>1716</v>
      </c>
      <c r="B665" s="1">
        <v>14270.5502101782</v>
      </c>
      <c r="D665" s="1"/>
      <c r="E665" s="1"/>
    </row>
    <row r="666" spans="1:5">
      <c r="A666" t="s">
        <v>1716</v>
      </c>
      <c r="B666" s="1">
        <v>6659.81543441998</v>
      </c>
      <c r="D666" s="1"/>
      <c r="E666" s="1"/>
    </row>
    <row r="667" spans="1:5">
      <c r="A667" t="s">
        <v>1716</v>
      </c>
      <c r="B667" s="1">
        <v>106553.666905667</v>
      </c>
      <c r="D667" s="1"/>
      <c r="E667" s="1"/>
    </row>
    <row r="668" spans="1:5">
      <c r="A668" t="s">
        <v>1716</v>
      </c>
      <c r="B668" s="1">
        <v>20930.3656445982</v>
      </c>
      <c r="D668" s="1"/>
      <c r="E668" s="1"/>
    </row>
    <row r="669" spans="1:5">
      <c r="A669" t="s">
        <v>1716</v>
      </c>
      <c r="B669" s="1">
        <v>39957.7659248358</v>
      </c>
      <c r="D669" s="1"/>
      <c r="E669" s="1"/>
    </row>
    <row r="670" spans="1:5">
      <c r="A670" t="s">
        <v>1716</v>
      </c>
      <c r="B670" s="1">
        <v>19027.4002802376</v>
      </c>
      <c r="D670" s="1"/>
      <c r="E670" s="1"/>
    </row>
    <row r="671" spans="1:5">
      <c r="A671" t="s">
        <v>1716</v>
      </c>
      <c r="B671" s="1">
        <v>28541.1004203565</v>
      </c>
      <c r="D671" s="1"/>
      <c r="E671" s="1"/>
    </row>
    <row r="672" spans="1:5">
      <c r="A672" t="s">
        <v>1716</v>
      </c>
      <c r="B672" s="1">
        <v>28541.1004203565</v>
      </c>
      <c r="D672" s="1"/>
      <c r="E672" s="1"/>
    </row>
    <row r="673" spans="1:5">
      <c r="A673" t="s">
        <v>1716</v>
      </c>
      <c r="B673" s="1">
        <v>180760.302662258</v>
      </c>
      <c r="D673" s="1"/>
      <c r="E673" s="1"/>
    </row>
    <row r="674" spans="1:5">
      <c r="A674" t="s">
        <v>1716</v>
      </c>
      <c r="B674" s="1">
        <v>133191.801961664</v>
      </c>
      <c r="D674" s="1"/>
      <c r="E674" s="1"/>
    </row>
    <row r="675" spans="1:5">
      <c r="A675" t="s">
        <v>1716</v>
      </c>
      <c r="B675" s="1">
        <v>17124.434915877</v>
      </c>
      <c r="D675" s="1"/>
      <c r="E675" s="1"/>
    </row>
    <row r="676" spans="1:5">
      <c r="A676" t="s">
        <v>1716</v>
      </c>
      <c r="B676" s="1">
        <v>32536.313671998</v>
      </c>
      <c r="D676" s="1"/>
      <c r="E676" s="1"/>
    </row>
    <row r="677" spans="1:5">
      <c r="A677" t="s">
        <v>1716</v>
      </c>
      <c r="B677" s="1">
        <v>1284349.51891604</v>
      </c>
      <c r="D677" s="1"/>
      <c r="E677" s="1"/>
    </row>
    <row r="678" spans="1:5">
      <c r="A678" t="s">
        <v>1716</v>
      </c>
      <c r="B678" s="1">
        <v>76109.6011209505</v>
      </c>
      <c r="D678" s="1"/>
      <c r="E678" s="1"/>
    </row>
    <row r="679" spans="1:5">
      <c r="A679" t="s">
        <v>1716</v>
      </c>
      <c r="B679" s="1">
        <v>85623.3012610693</v>
      </c>
      <c r="D679" s="1"/>
      <c r="E679" s="1"/>
    </row>
    <row r="680" spans="1:5">
      <c r="A680" t="s">
        <v>1716</v>
      </c>
      <c r="B680" s="1">
        <v>85623.3012610693</v>
      </c>
      <c r="D680" s="1"/>
      <c r="E680" s="1"/>
    </row>
    <row r="681" spans="1:5">
      <c r="A681" t="s">
        <v>1716</v>
      </c>
      <c r="B681" s="1">
        <v>256869.903783208</v>
      </c>
      <c r="D681" s="1"/>
      <c r="E681" s="1"/>
    </row>
    <row r="682" spans="1:5">
      <c r="A682" t="s">
        <v>1716</v>
      </c>
      <c r="B682" s="1">
        <v>47568.500700594</v>
      </c>
      <c r="D682" s="1"/>
      <c r="E682" s="1"/>
    </row>
    <row r="683" spans="1:5">
      <c r="A683" t="s">
        <v>1716</v>
      </c>
      <c r="B683" s="1">
        <v>159829.937017659</v>
      </c>
      <c r="D683" s="1"/>
      <c r="E683" s="1"/>
    </row>
    <row r="684" spans="1:5">
      <c r="A684" t="s">
        <v>1716</v>
      </c>
      <c r="B684" s="1">
        <v>14270.5502101782</v>
      </c>
      <c r="D684" s="1"/>
      <c r="E684" s="1"/>
    </row>
    <row r="685" spans="1:5">
      <c r="A685" t="s">
        <v>1716</v>
      </c>
      <c r="B685" s="1">
        <v>11416.6655044793</v>
      </c>
      <c r="D685" s="1"/>
      <c r="E685" s="1"/>
    </row>
    <row r="686" spans="1:5">
      <c r="A686" t="s">
        <v>1716</v>
      </c>
      <c r="B686" s="1">
        <v>57082.2008407128</v>
      </c>
      <c r="D686" s="1"/>
      <c r="E686" s="1"/>
    </row>
    <row r="687" spans="1:5">
      <c r="A687" t="s">
        <v>1716</v>
      </c>
      <c r="B687" s="1">
        <v>19027.4002802376</v>
      </c>
      <c r="D687" s="1"/>
      <c r="E687" s="1"/>
    </row>
    <row r="688" spans="1:5">
      <c r="A688" t="s">
        <v>1716</v>
      </c>
      <c r="B688" s="1">
        <v>41099.0944707785</v>
      </c>
      <c r="D688" s="1"/>
      <c r="E688" s="1"/>
    </row>
    <row r="689" spans="1:5">
      <c r="A689" t="s">
        <v>1716</v>
      </c>
      <c r="B689" s="1">
        <v>226425.83799849</v>
      </c>
      <c r="D689" s="1"/>
      <c r="E689" s="1"/>
    </row>
    <row r="690" spans="1:5">
      <c r="A690" t="s">
        <v>1689</v>
      </c>
      <c r="B690" s="1">
        <v>4000</v>
      </c>
      <c r="D690" s="1"/>
      <c r="E690" s="1"/>
    </row>
    <row r="691" spans="1:5">
      <c r="A691" t="s">
        <v>1689</v>
      </c>
      <c r="B691" s="1">
        <v>16000</v>
      </c>
      <c r="D691" s="1"/>
      <c r="E691" s="1"/>
    </row>
    <row r="692" spans="1:5">
      <c r="A692" t="s">
        <v>1689</v>
      </c>
      <c r="B692" s="1">
        <v>5600</v>
      </c>
      <c r="D692" s="1"/>
      <c r="E692" s="1"/>
    </row>
    <row r="693" spans="1:5">
      <c r="A693" t="s">
        <v>1689</v>
      </c>
      <c r="B693" s="1">
        <v>2000</v>
      </c>
      <c r="D693" s="1"/>
      <c r="E693" s="1"/>
    </row>
    <row r="694" spans="1:5">
      <c r="A694" t="s">
        <v>1689</v>
      </c>
      <c r="B694" s="1">
        <v>2000</v>
      </c>
      <c r="D694" s="1"/>
      <c r="E694" s="1"/>
    </row>
    <row r="695" spans="1:5">
      <c r="A695" t="s">
        <v>1689</v>
      </c>
      <c r="B695" s="1">
        <v>6000</v>
      </c>
      <c r="D695" s="1"/>
      <c r="E695" s="1"/>
    </row>
    <row r="696" spans="1:5">
      <c r="A696" t="s">
        <v>1689</v>
      </c>
      <c r="B696" s="1">
        <v>64000</v>
      </c>
      <c r="D696" s="1"/>
      <c r="E696" s="1"/>
    </row>
    <row r="697" spans="1:5">
      <c r="A697" t="s">
        <v>1689</v>
      </c>
      <c r="B697" s="1">
        <v>3300</v>
      </c>
      <c r="D697" s="1"/>
      <c r="E697" s="1"/>
    </row>
    <row r="698" spans="1:5">
      <c r="A698" t="s">
        <v>1689</v>
      </c>
      <c r="B698" s="1">
        <v>9600</v>
      </c>
      <c r="D698" s="1"/>
      <c r="E698" s="1"/>
    </row>
    <row r="699" spans="1:5">
      <c r="A699" t="s">
        <v>1689</v>
      </c>
      <c r="B699" s="1">
        <v>4800</v>
      </c>
      <c r="D699" s="1"/>
      <c r="E699" s="1"/>
    </row>
    <row r="700" spans="1:5">
      <c r="A700" t="s">
        <v>1689</v>
      </c>
      <c r="B700" s="1">
        <v>32300</v>
      </c>
      <c r="D700" s="1"/>
      <c r="E700" s="1"/>
    </row>
    <row r="701" spans="1:5">
      <c r="A701" t="s">
        <v>1689</v>
      </c>
      <c r="B701" s="1">
        <v>119280.03</v>
      </c>
      <c r="D701" s="1"/>
      <c r="E701" s="1"/>
    </row>
    <row r="702" spans="1:5">
      <c r="A702" t="s">
        <v>1689</v>
      </c>
      <c r="B702" s="1">
        <v>89500</v>
      </c>
      <c r="D702" s="1"/>
      <c r="E702" s="1"/>
    </row>
    <row r="703" spans="1:5">
      <c r="A703" t="s">
        <v>1689</v>
      </c>
      <c r="B703" s="1">
        <v>116400</v>
      </c>
      <c r="D703" s="1"/>
      <c r="E703" s="1"/>
    </row>
    <row r="704" spans="1:5">
      <c r="A704" t="s">
        <v>1689</v>
      </c>
      <c r="B704" s="1">
        <v>465600</v>
      </c>
      <c r="D704" s="1"/>
      <c r="E704" s="1"/>
    </row>
    <row r="705" spans="1:5">
      <c r="A705" t="s">
        <v>1689</v>
      </c>
      <c r="B705" s="1">
        <v>407400</v>
      </c>
      <c r="D705" s="1"/>
      <c r="E705" s="1"/>
    </row>
    <row r="706" spans="1:5">
      <c r="A706" t="s">
        <v>1689</v>
      </c>
      <c r="B706" s="1">
        <v>30000</v>
      </c>
      <c r="D706" s="1"/>
      <c r="E706" s="1"/>
    </row>
    <row r="707" spans="1:5">
      <c r="A707" t="s">
        <v>1689</v>
      </c>
      <c r="B707" s="1">
        <v>24000</v>
      </c>
      <c r="D707" s="1"/>
      <c r="E707" s="1"/>
    </row>
    <row r="708" spans="1:5">
      <c r="A708" t="s">
        <v>1689</v>
      </c>
      <c r="B708" s="1">
        <v>248000</v>
      </c>
      <c r="D708" s="1"/>
      <c r="E708" s="1"/>
    </row>
    <row r="709" spans="1:5">
      <c r="A709" t="s">
        <v>1689</v>
      </c>
      <c r="B709" s="1">
        <v>166000</v>
      </c>
      <c r="D709" s="1"/>
      <c r="E709" s="1"/>
    </row>
    <row r="710" spans="1:5">
      <c r="A710" t="s">
        <v>1689</v>
      </c>
      <c r="B710" s="1">
        <v>2444400</v>
      </c>
      <c r="D710" s="1"/>
      <c r="E710" s="1"/>
    </row>
    <row r="711" spans="1:5">
      <c r="A711" t="s">
        <v>1689</v>
      </c>
      <c r="B711" s="1">
        <v>128000</v>
      </c>
      <c r="D711" s="1"/>
      <c r="E711" s="1"/>
    </row>
    <row r="712" spans="1:5">
      <c r="A712" t="s">
        <v>1689</v>
      </c>
      <c r="B712" s="1">
        <v>727821.2</v>
      </c>
      <c r="D712" s="1"/>
      <c r="E712" s="1"/>
    </row>
    <row r="713" spans="1:5">
      <c r="A713" t="s">
        <v>1689</v>
      </c>
      <c r="B713" s="1">
        <v>129300</v>
      </c>
      <c r="D713" s="1"/>
      <c r="E713" s="1"/>
    </row>
    <row r="714" spans="1:5">
      <c r="A714" t="s">
        <v>1689</v>
      </c>
      <c r="B714" s="1">
        <v>83200</v>
      </c>
      <c r="D714" s="1"/>
      <c r="E714" s="1"/>
    </row>
    <row r="715" spans="1:5">
      <c r="A715" t="s">
        <v>1689</v>
      </c>
      <c r="B715" s="1">
        <v>332800</v>
      </c>
      <c r="D715" s="1"/>
      <c r="E715" s="1"/>
    </row>
    <row r="716" spans="1:5">
      <c r="A716" t="s">
        <v>1689</v>
      </c>
      <c r="B716" s="1">
        <v>291200</v>
      </c>
      <c r="D716" s="1"/>
      <c r="E716" s="1"/>
    </row>
    <row r="717" spans="1:5">
      <c r="A717" t="s">
        <v>1689</v>
      </c>
      <c r="B717" s="1">
        <v>20000</v>
      </c>
      <c r="D717" s="1"/>
      <c r="E717" s="1"/>
    </row>
    <row r="718" spans="1:5">
      <c r="A718" t="s">
        <v>1689</v>
      </c>
      <c r="B718" s="1">
        <v>16000</v>
      </c>
      <c r="D718" s="1"/>
      <c r="E718" s="1"/>
    </row>
    <row r="719" spans="1:5">
      <c r="A719" t="s">
        <v>1689</v>
      </c>
      <c r="B719" s="1">
        <v>11600</v>
      </c>
      <c r="D719" s="1"/>
      <c r="E719" s="1"/>
    </row>
    <row r="720" spans="1:5">
      <c r="A720" t="s">
        <v>1689</v>
      </c>
      <c r="B720" s="1">
        <v>87000</v>
      </c>
      <c r="D720" s="1"/>
      <c r="E720" s="1"/>
    </row>
    <row r="721" spans="1:5">
      <c r="A721" t="s">
        <v>1689</v>
      </c>
      <c r="B721" s="1">
        <v>71000</v>
      </c>
      <c r="D721" s="1"/>
      <c r="E721" s="1"/>
    </row>
    <row r="722" spans="1:5">
      <c r="A722" t="s">
        <v>1689</v>
      </c>
      <c r="B722" s="1">
        <v>1747200</v>
      </c>
      <c r="D722" s="1"/>
      <c r="E722" s="1"/>
    </row>
    <row r="723" spans="1:5">
      <c r="A723" t="s">
        <v>1689</v>
      </c>
      <c r="B723" s="1">
        <v>91500</v>
      </c>
      <c r="D723" s="1"/>
      <c r="E723" s="1"/>
    </row>
    <row r="724" spans="1:5">
      <c r="A724" t="s">
        <v>1689</v>
      </c>
      <c r="B724" s="1">
        <v>520000</v>
      </c>
      <c r="D724" s="1"/>
      <c r="E724" s="1"/>
    </row>
    <row r="725" spans="1:5">
      <c r="A725" t="s">
        <v>1689</v>
      </c>
      <c r="B725" s="1">
        <v>3119616</v>
      </c>
      <c r="D725" s="1"/>
      <c r="E725" s="1"/>
    </row>
    <row r="726" spans="1:5">
      <c r="A726" t="s">
        <v>1689</v>
      </c>
      <c r="B726" s="1">
        <v>49600</v>
      </c>
      <c r="D726" s="1"/>
      <c r="E726" s="1"/>
    </row>
    <row r="727" spans="1:5">
      <c r="A727" t="s">
        <v>1689</v>
      </c>
      <c r="B727" s="1">
        <v>8200</v>
      </c>
      <c r="D727" s="1"/>
      <c r="E727" s="1"/>
    </row>
    <row r="728" spans="1:5">
      <c r="A728" t="s">
        <v>1689</v>
      </c>
      <c r="B728" s="1">
        <v>5000</v>
      </c>
      <c r="D728" s="1"/>
      <c r="E728" s="1"/>
    </row>
    <row r="729" spans="1:5">
      <c r="A729" t="s">
        <v>1689</v>
      </c>
      <c r="B729" s="1">
        <v>4000</v>
      </c>
      <c r="D729" s="1"/>
      <c r="E729" s="1"/>
    </row>
    <row r="730" spans="1:5">
      <c r="A730" t="s">
        <v>1689</v>
      </c>
      <c r="B730" s="1">
        <v>166400</v>
      </c>
      <c r="D730" s="1"/>
      <c r="E730" s="1"/>
    </row>
    <row r="731" spans="1:5">
      <c r="A731" t="s">
        <v>1689</v>
      </c>
      <c r="B731" s="1">
        <v>6800</v>
      </c>
      <c r="D731" s="1"/>
      <c r="E731" s="1"/>
    </row>
    <row r="732" spans="1:5">
      <c r="A732" t="s">
        <v>1689</v>
      </c>
      <c r="B732" s="1">
        <v>327932.16</v>
      </c>
      <c r="D732" s="1"/>
      <c r="E732" s="1"/>
    </row>
    <row r="733" spans="1:5">
      <c r="A733" t="s">
        <v>1689</v>
      </c>
      <c r="B733" s="1">
        <v>523100</v>
      </c>
      <c r="D733" s="1"/>
      <c r="E733" s="1"/>
    </row>
    <row r="734" spans="1:5">
      <c r="A734" t="s">
        <v>1689</v>
      </c>
      <c r="B734" s="1">
        <v>10000</v>
      </c>
      <c r="D734" s="1"/>
      <c r="E734" s="1"/>
    </row>
    <row r="735" spans="1:5">
      <c r="A735" t="s">
        <v>1689</v>
      </c>
      <c r="B735" s="1">
        <v>4000</v>
      </c>
      <c r="D735" s="1"/>
      <c r="E735" s="1"/>
    </row>
    <row r="736" spans="1:5">
      <c r="A736" t="s">
        <v>1689</v>
      </c>
      <c r="B736" s="1">
        <v>160000</v>
      </c>
      <c r="D736" s="1"/>
      <c r="E736" s="1"/>
    </row>
    <row r="737" spans="1:5">
      <c r="A737" t="s">
        <v>1689</v>
      </c>
      <c r="B737" s="1">
        <v>11000</v>
      </c>
      <c r="D737" s="1"/>
      <c r="E737" s="1"/>
    </row>
    <row r="738" spans="1:5">
      <c r="A738" t="s">
        <v>1689</v>
      </c>
      <c r="B738" s="1">
        <v>74900</v>
      </c>
      <c r="D738" s="1"/>
      <c r="E738" s="1"/>
    </row>
    <row r="739" spans="1:5">
      <c r="A739" t="s">
        <v>1689</v>
      </c>
      <c r="B739" s="1">
        <v>74900</v>
      </c>
      <c r="D739" s="1"/>
      <c r="E739" s="1"/>
    </row>
    <row r="740" spans="1:5">
      <c r="A740" t="s">
        <v>1689</v>
      </c>
      <c r="B740" s="1">
        <v>3276000</v>
      </c>
      <c r="D740" s="1"/>
      <c r="E740" s="1"/>
    </row>
    <row r="741" spans="1:5">
      <c r="A741" t="s">
        <v>1689</v>
      </c>
      <c r="B741" s="1">
        <v>1081437.92</v>
      </c>
      <c r="D741" s="1"/>
      <c r="E741" s="1"/>
    </row>
    <row r="742" spans="1:5">
      <c r="A742" t="s">
        <v>1689</v>
      </c>
      <c r="B742" s="1">
        <v>36500</v>
      </c>
      <c r="D742" s="1"/>
      <c r="E742" s="1"/>
    </row>
    <row r="743" spans="1:5">
      <c r="A743" t="s">
        <v>1689</v>
      </c>
      <c r="B743" s="1">
        <v>57400</v>
      </c>
      <c r="D743" s="1"/>
      <c r="E743" s="1"/>
    </row>
    <row r="744" spans="1:5">
      <c r="A744" t="s">
        <v>1689</v>
      </c>
      <c r="B744" s="1">
        <v>229600</v>
      </c>
      <c r="D744" s="1"/>
      <c r="E744" s="1"/>
    </row>
    <row r="745" spans="1:5">
      <c r="A745" t="s">
        <v>1689</v>
      </c>
      <c r="B745" s="1">
        <v>200900</v>
      </c>
      <c r="D745" s="1"/>
      <c r="E745" s="1"/>
    </row>
    <row r="746" spans="1:5">
      <c r="A746" t="s">
        <v>1689</v>
      </c>
      <c r="B746" s="1">
        <v>5000</v>
      </c>
      <c r="D746" s="1"/>
      <c r="E746" s="1"/>
    </row>
    <row r="747" spans="1:5">
      <c r="A747" t="s">
        <v>1689</v>
      </c>
      <c r="B747" s="1">
        <v>4000</v>
      </c>
      <c r="D747" s="1"/>
      <c r="E747" s="1"/>
    </row>
    <row r="748" spans="1:5">
      <c r="A748" t="s">
        <v>1689</v>
      </c>
      <c r="B748" s="1">
        <v>5800</v>
      </c>
      <c r="D748" s="1"/>
      <c r="E748" s="1"/>
    </row>
    <row r="749" spans="1:5">
      <c r="A749" t="s">
        <v>1689</v>
      </c>
      <c r="B749" s="1">
        <v>1205400</v>
      </c>
      <c r="D749" s="1"/>
      <c r="E749" s="1"/>
    </row>
    <row r="750" spans="1:5">
      <c r="A750" t="s">
        <v>1689</v>
      </c>
      <c r="B750" s="1">
        <v>63100</v>
      </c>
      <c r="D750" s="1"/>
      <c r="E750" s="1"/>
    </row>
    <row r="751" spans="1:5">
      <c r="A751" t="s">
        <v>1689</v>
      </c>
      <c r="B751" s="1">
        <v>358800</v>
      </c>
      <c r="D751" s="1"/>
      <c r="E751" s="1"/>
    </row>
    <row r="752" spans="1:5">
      <c r="A752" t="s">
        <v>1689</v>
      </c>
      <c r="B752" s="1">
        <v>1156019</v>
      </c>
      <c r="D752" s="1"/>
      <c r="E752" s="1"/>
    </row>
    <row r="753" spans="1:5">
      <c r="A753" t="s">
        <v>1689</v>
      </c>
      <c r="B753" s="1">
        <v>78600</v>
      </c>
      <c r="D753" s="1"/>
      <c r="E753" s="1"/>
    </row>
    <row r="754" spans="1:5">
      <c r="A754" t="s">
        <v>1689</v>
      </c>
      <c r="B754" s="1">
        <v>5000</v>
      </c>
      <c r="D754" s="1"/>
      <c r="E754" s="1"/>
    </row>
    <row r="755" spans="1:5">
      <c r="A755" t="s">
        <v>1689</v>
      </c>
      <c r="B755" s="1">
        <v>4000</v>
      </c>
      <c r="D755" s="1"/>
      <c r="E755" s="1"/>
    </row>
    <row r="756" spans="1:5">
      <c r="A756" t="s">
        <v>1689</v>
      </c>
      <c r="B756" s="1">
        <v>287400</v>
      </c>
      <c r="D756" s="1"/>
      <c r="E756" s="1"/>
    </row>
    <row r="757" spans="1:5">
      <c r="A757" t="s">
        <v>1689</v>
      </c>
      <c r="B757" s="1">
        <v>19800</v>
      </c>
      <c r="D757" s="1"/>
      <c r="E757" s="1"/>
    </row>
    <row r="758" spans="1:5">
      <c r="A758" t="s">
        <v>1689</v>
      </c>
      <c r="B758" s="1">
        <v>143700</v>
      </c>
      <c r="D758" s="1"/>
      <c r="E758" s="1"/>
    </row>
    <row r="759" spans="1:5">
      <c r="A759" t="s">
        <v>1689</v>
      </c>
      <c r="B759" s="1">
        <v>143700</v>
      </c>
      <c r="D759" s="1"/>
      <c r="E759" s="1"/>
    </row>
    <row r="760" spans="1:5">
      <c r="A760" t="s">
        <v>1689</v>
      </c>
      <c r="B760" s="1">
        <v>6286000</v>
      </c>
      <c r="D760" s="1"/>
      <c r="E760" s="1"/>
    </row>
    <row r="761" spans="1:5">
      <c r="A761" t="s">
        <v>1689</v>
      </c>
      <c r="B761" s="1">
        <v>2301728.69</v>
      </c>
      <c r="D761" s="1"/>
      <c r="E761" s="1"/>
    </row>
    <row r="762" spans="1:5">
      <c r="A762" t="s">
        <v>1688</v>
      </c>
      <c r="B762" s="1">
        <v>135100</v>
      </c>
      <c r="D762" s="1"/>
      <c r="E762" s="1"/>
    </row>
    <row r="763" spans="1:5">
      <c r="A763" t="s">
        <v>1688</v>
      </c>
      <c r="B763" s="1">
        <v>22300</v>
      </c>
      <c r="D763" s="1"/>
      <c r="E763" s="1"/>
    </row>
    <row r="764" spans="1:5">
      <c r="A764" t="s">
        <v>1688</v>
      </c>
      <c r="B764" s="1">
        <v>5000</v>
      </c>
      <c r="D764" s="1"/>
      <c r="E764" s="1"/>
    </row>
    <row r="765" spans="1:5">
      <c r="A765" t="s">
        <v>1688</v>
      </c>
      <c r="B765" s="1">
        <v>4000</v>
      </c>
      <c r="D765" s="1"/>
      <c r="E765" s="1"/>
    </row>
    <row r="766" spans="1:5">
      <c r="A766" t="s">
        <v>1688</v>
      </c>
      <c r="B766" s="1">
        <v>1020800</v>
      </c>
      <c r="D766" s="1"/>
      <c r="E766" s="1"/>
    </row>
    <row r="767" spans="1:5">
      <c r="A767" t="s">
        <v>1688</v>
      </c>
      <c r="B767" s="1">
        <v>42900</v>
      </c>
      <c r="D767" s="1"/>
      <c r="E767" s="1"/>
    </row>
    <row r="768" spans="1:5">
      <c r="A768" t="s">
        <v>1688</v>
      </c>
      <c r="B768" s="1">
        <v>2037479.05</v>
      </c>
      <c r="D768" s="1"/>
      <c r="E768" s="1"/>
    </row>
    <row r="769" spans="1:5">
      <c r="A769" t="s">
        <v>1688</v>
      </c>
      <c r="B769" s="1">
        <v>94500</v>
      </c>
      <c r="D769" s="1"/>
      <c r="E769" s="1"/>
    </row>
    <row r="770" spans="1:5">
      <c r="A770" t="s">
        <v>1688</v>
      </c>
      <c r="B770" s="1">
        <v>77900</v>
      </c>
      <c r="D770" s="1"/>
      <c r="E770" s="1"/>
    </row>
    <row r="771" spans="1:5">
      <c r="A771" t="s">
        <v>1688</v>
      </c>
      <c r="B771" s="1">
        <v>389600</v>
      </c>
      <c r="D771" s="1"/>
      <c r="E771" s="1"/>
    </row>
    <row r="772" spans="1:5">
      <c r="A772" t="s">
        <v>1688</v>
      </c>
      <c r="B772" s="1">
        <v>136400</v>
      </c>
      <c r="D772" s="1"/>
      <c r="E772" s="1"/>
    </row>
    <row r="773" spans="1:5">
      <c r="A773" t="s">
        <v>1688</v>
      </c>
      <c r="B773" s="1">
        <v>6000</v>
      </c>
      <c r="D773" s="1"/>
      <c r="E773" s="1"/>
    </row>
    <row r="774" spans="1:5">
      <c r="A774" t="s">
        <v>1688</v>
      </c>
      <c r="B774" s="1">
        <v>5000</v>
      </c>
      <c r="D774" s="1"/>
      <c r="E774" s="1"/>
    </row>
    <row r="775" spans="1:5">
      <c r="A775" t="s">
        <v>1688</v>
      </c>
      <c r="B775" s="1">
        <v>29000</v>
      </c>
      <c r="D775" s="1"/>
      <c r="E775" s="1"/>
    </row>
    <row r="776" spans="1:5">
      <c r="A776" t="s">
        <v>1688</v>
      </c>
      <c r="B776" s="1">
        <v>45000</v>
      </c>
      <c r="D776" s="1"/>
      <c r="E776" s="1"/>
    </row>
    <row r="777" spans="1:5">
      <c r="A777" t="s">
        <v>1688</v>
      </c>
      <c r="B777" s="1">
        <v>45000</v>
      </c>
      <c r="D777" s="1"/>
      <c r="E777" s="1"/>
    </row>
    <row r="778" spans="1:5">
      <c r="A778" t="s">
        <v>1688</v>
      </c>
      <c r="B778" s="1">
        <v>120000</v>
      </c>
      <c r="D778" s="1"/>
      <c r="E778" s="1"/>
    </row>
    <row r="779" spans="1:5">
      <c r="A779" t="s">
        <v>1688</v>
      </c>
      <c r="B779" s="1">
        <v>1558400</v>
      </c>
      <c r="D779" s="1"/>
      <c r="E779" s="1"/>
    </row>
    <row r="780" spans="1:5">
      <c r="A780" t="s">
        <v>1688</v>
      </c>
      <c r="B780" s="1">
        <v>88000</v>
      </c>
      <c r="D780" s="1"/>
      <c r="E780" s="1"/>
    </row>
    <row r="781" spans="1:5">
      <c r="A781" t="s">
        <v>1688</v>
      </c>
      <c r="B781" s="1">
        <v>2782182</v>
      </c>
      <c r="D781" s="1"/>
      <c r="E781" s="1"/>
    </row>
    <row r="782" spans="1:5">
      <c r="A782" t="s">
        <v>1688</v>
      </c>
      <c r="B782" s="1">
        <v>52500</v>
      </c>
      <c r="D782" s="1"/>
      <c r="E782" s="1"/>
    </row>
    <row r="783" spans="1:5">
      <c r="A783" t="s">
        <v>1688</v>
      </c>
      <c r="B783" s="1">
        <v>4800</v>
      </c>
      <c r="D783" s="1"/>
      <c r="E783" s="1"/>
    </row>
    <row r="784" spans="1:5">
      <c r="A784" t="s">
        <v>1688</v>
      </c>
      <c r="B784" s="1">
        <v>4000</v>
      </c>
      <c r="D784" s="1"/>
      <c r="E784" s="1"/>
    </row>
    <row r="785" spans="1:5">
      <c r="A785" t="s">
        <v>1688</v>
      </c>
      <c r="B785" s="1">
        <v>5800</v>
      </c>
      <c r="D785" s="1"/>
      <c r="E785" s="1"/>
    </row>
    <row r="786" spans="1:5">
      <c r="A786" t="s">
        <v>1688</v>
      </c>
      <c r="B786" s="1">
        <v>3000</v>
      </c>
      <c r="D786" s="1"/>
      <c r="E786" s="1"/>
    </row>
    <row r="787" spans="1:5">
      <c r="A787" t="s">
        <v>1688</v>
      </c>
      <c r="B787" s="1">
        <v>9600</v>
      </c>
      <c r="D787" s="1"/>
      <c r="E787" s="1"/>
    </row>
    <row r="788" spans="1:5">
      <c r="A788" t="s">
        <v>1688</v>
      </c>
      <c r="B788" s="1">
        <v>188850</v>
      </c>
      <c r="D788" s="1"/>
      <c r="E788" s="1"/>
    </row>
    <row r="789" spans="1:5">
      <c r="A789" t="s">
        <v>1688</v>
      </c>
      <c r="B789" s="1">
        <v>29000</v>
      </c>
      <c r="D789" s="1"/>
      <c r="E789" s="1"/>
    </row>
    <row r="790" spans="1:5">
      <c r="A790" t="s">
        <v>1688</v>
      </c>
      <c r="B790" s="1">
        <v>116000</v>
      </c>
      <c r="D790" s="1"/>
      <c r="E790" s="1"/>
    </row>
    <row r="791" spans="1:5">
      <c r="A791" t="s">
        <v>1688</v>
      </c>
      <c r="B791" s="1">
        <v>40600</v>
      </c>
      <c r="D791" s="1"/>
      <c r="E791" s="1"/>
    </row>
    <row r="792" spans="1:5">
      <c r="A792" t="s">
        <v>1688</v>
      </c>
      <c r="B792" s="1">
        <v>5000</v>
      </c>
      <c r="D792" s="1"/>
      <c r="E792" s="1"/>
    </row>
    <row r="793" spans="1:5">
      <c r="A793" t="s">
        <v>1688</v>
      </c>
      <c r="B793" s="1">
        <v>43000</v>
      </c>
      <c r="D793" s="1"/>
      <c r="E793" s="1"/>
    </row>
    <row r="794" spans="1:5">
      <c r="A794" t="s">
        <v>1688</v>
      </c>
      <c r="B794" s="1">
        <v>26200</v>
      </c>
      <c r="D794" s="1"/>
      <c r="E794" s="1"/>
    </row>
    <row r="795" spans="1:5">
      <c r="A795" t="s">
        <v>1688</v>
      </c>
      <c r="B795" s="1">
        <v>387200</v>
      </c>
      <c r="D795" s="1"/>
      <c r="E795" s="1"/>
    </row>
    <row r="796" spans="1:5">
      <c r="A796" t="s">
        <v>1688</v>
      </c>
      <c r="B796" s="1">
        <v>22000</v>
      </c>
      <c r="D796" s="1"/>
      <c r="E796" s="1"/>
    </row>
    <row r="797" spans="1:5">
      <c r="A797" t="s">
        <v>1688</v>
      </c>
      <c r="B797" s="1">
        <v>38400</v>
      </c>
      <c r="D797" s="1"/>
      <c r="E797" s="1"/>
    </row>
    <row r="798" spans="1:5">
      <c r="A798" t="s">
        <v>1688</v>
      </c>
      <c r="B798" s="1">
        <v>195400</v>
      </c>
      <c r="D798" s="1"/>
      <c r="E798" s="1"/>
    </row>
    <row r="799" spans="1:5">
      <c r="A799" t="s">
        <v>1688</v>
      </c>
      <c r="B799" s="1">
        <v>718175.17</v>
      </c>
      <c r="D799" s="1"/>
      <c r="E799" s="1"/>
    </row>
    <row r="800" spans="1:5">
      <c r="A800" t="s">
        <v>1688</v>
      </c>
      <c r="B800" s="1">
        <v>23940</v>
      </c>
      <c r="D800" s="1"/>
      <c r="E800" s="1"/>
    </row>
    <row r="801" spans="1:5">
      <c r="A801" t="s">
        <v>1688</v>
      </c>
      <c r="B801" s="1">
        <v>371280</v>
      </c>
      <c r="D801" s="1"/>
      <c r="E801" s="1"/>
    </row>
    <row r="802" spans="1:5">
      <c r="A802" t="s">
        <v>1688</v>
      </c>
      <c r="B802" s="1">
        <v>63000</v>
      </c>
      <c r="D802" s="1"/>
      <c r="E802" s="1"/>
    </row>
    <row r="803" spans="1:5">
      <c r="A803" t="s">
        <v>1688</v>
      </c>
      <c r="B803" s="1">
        <v>529200</v>
      </c>
      <c r="D803" s="1"/>
      <c r="E803" s="1"/>
    </row>
    <row r="804" spans="1:5">
      <c r="A804" t="s">
        <v>1688</v>
      </c>
      <c r="B804" s="1">
        <v>27700</v>
      </c>
      <c r="D804" s="1"/>
      <c r="E804" s="1"/>
    </row>
    <row r="805" spans="1:5">
      <c r="A805" t="s">
        <v>1688</v>
      </c>
      <c r="B805" s="1">
        <v>157500</v>
      </c>
      <c r="D805" s="1"/>
      <c r="E805" s="1"/>
    </row>
    <row r="806" spans="1:5">
      <c r="A806" t="s">
        <v>1688</v>
      </c>
      <c r="B806" s="1">
        <v>515117</v>
      </c>
      <c r="D806" s="1"/>
      <c r="E806" s="1"/>
    </row>
    <row r="807" spans="1:5">
      <c r="A807" t="s">
        <v>1688</v>
      </c>
      <c r="B807" s="1">
        <v>25200</v>
      </c>
      <c r="D807" s="1"/>
      <c r="E807" s="1"/>
    </row>
    <row r="808" spans="1:5">
      <c r="A808" t="s">
        <v>1688</v>
      </c>
      <c r="B808" s="1">
        <v>6900</v>
      </c>
      <c r="D808" s="1"/>
      <c r="E808" s="1"/>
    </row>
    <row r="809" spans="1:5">
      <c r="A809" t="s">
        <v>1688</v>
      </c>
      <c r="B809" s="1">
        <v>4000</v>
      </c>
      <c r="D809" s="1"/>
      <c r="E809" s="1"/>
    </row>
    <row r="810" spans="1:5">
      <c r="A810" t="s">
        <v>1688</v>
      </c>
      <c r="B810" s="1">
        <v>5000</v>
      </c>
      <c r="D810" s="1"/>
      <c r="E810" s="1"/>
    </row>
    <row r="811" spans="1:5">
      <c r="A811" t="s">
        <v>1688</v>
      </c>
      <c r="B811" s="1">
        <v>315200</v>
      </c>
      <c r="D811" s="1"/>
      <c r="E811" s="1"/>
    </row>
    <row r="812" spans="1:5">
      <c r="A812" t="s">
        <v>1688</v>
      </c>
      <c r="B812" s="1">
        <v>13600</v>
      </c>
      <c r="D812" s="1"/>
      <c r="E812" s="1"/>
    </row>
    <row r="813" spans="1:5">
      <c r="A813" t="s">
        <v>1688</v>
      </c>
      <c r="B813" s="1">
        <v>698533.59</v>
      </c>
      <c r="D813" s="1"/>
      <c r="E813" s="1"/>
    </row>
    <row r="814" spans="1:5">
      <c r="A814" t="s">
        <v>1718</v>
      </c>
      <c r="B814" s="1">
        <v>62265.131728183</v>
      </c>
      <c r="D814" s="1"/>
      <c r="E814" s="1"/>
    </row>
    <row r="815" spans="1:5">
      <c r="A815" t="s">
        <v>1718</v>
      </c>
      <c r="B815" s="1">
        <v>8302.01756375774</v>
      </c>
      <c r="D815" s="1"/>
      <c r="E815" s="1"/>
    </row>
    <row r="816" spans="1:5">
      <c r="A816" t="s">
        <v>1718</v>
      </c>
      <c r="B816" s="1">
        <v>67453.8927055316</v>
      </c>
      <c r="D816" s="1"/>
      <c r="E816" s="1"/>
    </row>
    <row r="817" spans="1:5">
      <c r="A817" t="s">
        <v>1718</v>
      </c>
      <c r="B817" s="1">
        <v>116228.245892608</v>
      </c>
      <c r="D817" s="1"/>
      <c r="E817" s="1"/>
    </row>
    <row r="818" spans="1:5">
      <c r="A818" t="s">
        <v>1718</v>
      </c>
      <c r="B818" s="1">
        <v>62265.131728183</v>
      </c>
      <c r="D818" s="1"/>
      <c r="E818" s="1"/>
    </row>
    <row r="819" spans="1:5">
      <c r="A819" t="s">
        <v>1718</v>
      </c>
      <c r="B819" s="1">
        <v>36321.3268414401</v>
      </c>
      <c r="D819" s="1"/>
      <c r="E819" s="1"/>
    </row>
    <row r="820" spans="1:5">
      <c r="A820" t="s">
        <v>1718</v>
      </c>
      <c r="B820" s="1">
        <v>124530.263456366</v>
      </c>
      <c r="D820" s="1"/>
      <c r="E820" s="1"/>
    </row>
    <row r="821" spans="1:5">
      <c r="A821" t="s">
        <v>1718</v>
      </c>
      <c r="B821" s="1">
        <v>49812.1053825464</v>
      </c>
      <c r="D821" s="1"/>
      <c r="E821" s="1"/>
    </row>
    <row r="822" spans="1:5">
      <c r="A822" t="s">
        <v>1718</v>
      </c>
      <c r="B822" s="1">
        <v>317552.171813733</v>
      </c>
      <c r="D822" s="1"/>
      <c r="E822" s="1"/>
    </row>
    <row r="823" spans="1:5">
      <c r="A823" t="s">
        <v>1718</v>
      </c>
      <c r="B823" s="1">
        <v>45661.0966006676</v>
      </c>
      <c r="D823" s="1"/>
      <c r="E823" s="1"/>
    </row>
    <row r="824" spans="1:5">
      <c r="A824" t="s">
        <v>1718</v>
      </c>
      <c r="B824" s="1">
        <v>140096.546388412</v>
      </c>
      <c r="D824" s="1"/>
      <c r="E824" s="1"/>
    </row>
    <row r="825" spans="1:5">
      <c r="A825" t="s">
        <v>1718</v>
      </c>
      <c r="B825" s="1">
        <v>186795.395184549</v>
      </c>
      <c r="D825" s="1"/>
      <c r="E825" s="1"/>
    </row>
    <row r="826" spans="1:5">
      <c r="A826" t="s">
        <v>1718</v>
      </c>
      <c r="B826" s="1">
        <v>53963.1141644253</v>
      </c>
      <c r="D826" s="1"/>
      <c r="E826" s="1"/>
    </row>
    <row r="827" spans="1:5">
      <c r="A827" t="s">
        <v>1718</v>
      </c>
      <c r="B827" s="1">
        <v>186795.395184549</v>
      </c>
      <c r="D827" s="1"/>
      <c r="E827" s="1"/>
    </row>
    <row r="828" spans="1:5">
      <c r="A828" t="s">
        <v>1718</v>
      </c>
      <c r="B828" s="1">
        <v>53963.1141644253</v>
      </c>
      <c r="D828" s="1"/>
      <c r="E828" s="1"/>
    </row>
    <row r="829" spans="1:5">
      <c r="A829" t="s">
        <v>1718</v>
      </c>
      <c r="B829" s="1">
        <v>51887.6097734859</v>
      </c>
      <c r="D829" s="1"/>
      <c r="E829" s="1"/>
    </row>
    <row r="830" spans="1:5">
      <c r="A830" t="s">
        <v>1718</v>
      </c>
      <c r="B830" s="1">
        <v>35283.5746459704</v>
      </c>
      <c r="D830" s="1"/>
      <c r="E830" s="1"/>
    </row>
    <row r="831" spans="1:5">
      <c r="A831" t="s">
        <v>1718</v>
      </c>
      <c r="B831" s="1">
        <v>26462.6809844778</v>
      </c>
      <c r="D831" s="1"/>
      <c r="E831" s="1"/>
    </row>
    <row r="832" spans="1:5">
      <c r="A832" t="s">
        <v>1718</v>
      </c>
      <c r="B832" s="1">
        <v>54793.3159208011</v>
      </c>
      <c r="D832" s="1"/>
      <c r="E832" s="1"/>
    </row>
    <row r="833" spans="1:5">
      <c r="A833" t="s">
        <v>1718</v>
      </c>
      <c r="B833" s="1">
        <v>18679.5395184549</v>
      </c>
      <c r="D833" s="1"/>
      <c r="E833" s="1"/>
    </row>
    <row r="834" spans="1:5">
      <c r="A834" t="s">
        <v>1718</v>
      </c>
      <c r="B834" s="1">
        <v>77831.4146602288</v>
      </c>
      <c r="D834" s="1"/>
      <c r="E834" s="1"/>
    </row>
    <row r="835" spans="1:5">
      <c r="A835" t="s">
        <v>1718</v>
      </c>
      <c r="B835" s="1">
        <v>20755.0439093943</v>
      </c>
      <c r="D835" s="1"/>
      <c r="E835" s="1"/>
    </row>
    <row r="836" spans="1:5">
      <c r="A836" t="s">
        <v>1718</v>
      </c>
      <c r="B836" s="1">
        <v>37047.7533782689</v>
      </c>
      <c r="D836" s="1"/>
      <c r="E836" s="1"/>
    </row>
    <row r="837" spans="1:5">
      <c r="A837" t="s">
        <v>1718</v>
      </c>
      <c r="B837" s="1">
        <v>127228.419164587</v>
      </c>
      <c r="D837" s="1"/>
      <c r="E837" s="1"/>
    </row>
    <row r="838" spans="1:5">
      <c r="A838" t="s">
        <v>1718</v>
      </c>
      <c r="B838" s="1">
        <v>338722.316601316</v>
      </c>
      <c r="D838" s="1"/>
      <c r="E838" s="1"/>
    </row>
    <row r="839" spans="1:5">
      <c r="A839" t="s">
        <v>1718</v>
      </c>
      <c r="B839" s="1">
        <v>508083.474901974</v>
      </c>
      <c r="D839" s="1"/>
      <c r="E839" s="1"/>
    </row>
    <row r="840" spans="1:5">
      <c r="A840" t="s">
        <v>1718</v>
      </c>
      <c r="B840" s="1">
        <v>59670.7512395087</v>
      </c>
      <c r="D840" s="1"/>
      <c r="E840" s="1"/>
    </row>
    <row r="841" spans="1:5">
      <c r="A841" t="s">
        <v>1718</v>
      </c>
      <c r="B841" s="1">
        <v>47632.82577206</v>
      </c>
      <c r="D841" s="1"/>
      <c r="E841" s="1"/>
    </row>
    <row r="842" spans="1:5">
      <c r="A842" t="s">
        <v>1718</v>
      </c>
      <c r="B842" s="1">
        <v>12453.0263456366</v>
      </c>
      <c r="D842" s="1"/>
      <c r="E842" s="1"/>
    </row>
    <row r="843" spans="1:5">
      <c r="A843" t="s">
        <v>1718</v>
      </c>
      <c r="B843" s="1">
        <v>168115.855666094</v>
      </c>
      <c r="D843" s="1"/>
      <c r="E843" s="1"/>
    </row>
    <row r="844" spans="1:5">
      <c r="A844" t="s">
        <v>1718</v>
      </c>
      <c r="B844" s="1">
        <v>158776.085906867</v>
      </c>
      <c r="D844" s="1"/>
      <c r="E844" s="1"/>
    </row>
    <row r="845" spans="1:5">
      <c r="A845" t="s">
        <v>1718</v>
      </c>
      <c r="B845" s="1">
        <v>36321.3268414401</v>
      </c>
      <c r="D845" s="1"/>
      <c r="E845" s="1"/>
    </row>
    <row r="846" spans="1:5">
      <c r="A846" t="s">
        <v>1718</v>
      </c>
      <c r="B846" s="1">
        <v>25943.8048867429</v>
      </c>
      <c r="D846" s="1"/>
      <c r="E846" s="1"/>
    </row>
    <row r="847" spans="1:5">
      <c r="A847" t="s">
        <v>1718</v>
      </c>
      <c r="B847" s="1">
        <v>10377.5219546972</v>
      </c>
      <c r="D847" s="1"/>
      <c r="E847" s="1"/>
    </row>
    <row r="848" spans="1:5">
      <c r="A848" t="s">
        <v>1718</v>
      </c>
      <c r="B848" s="1">
        <v>13490.7785411063</v>
      </c>
      <c r="D848" s="1"/>
      <c r="E848" s="1"/>
    </row>
    <row r="849" spans="1:5">
      <c r="A849" t="s">
        <v>1718</v>
      </c>
      <c r="B849" s="1">
        <v>134907.785411063</v>
      </c>
      <c r="D849" s="1"/>
      <c r="E849" s="1"/>
    </row>
    <row r="850" spans="1:5">
      <c r="A850" t="s">
        <v>1718</v>
      </c>
      <c r="B850" s="1">
        <v>41510.0878187887</v>
      </c>
      <c r="D850" s="1"/>
      <c r="E850" s="1"/>
    </row>
    <row r="851" spans="1:5">
      <c r="A851" t="s">
        <v>1718</v>
      </c>
      <c r="B851" s="1">
        <v>56038.6185553647</v>
      </c>
      <c r="D851" s="1"/>
      <c r="E851" s="1"/>
    </row>
    <row r="852" spans="1:5">
      <c r="A852" t="s">
        <v>1718</v>
      </c>
      <c r="B852" s="1">
        <v>25424.9287890081</v>
      </c>
      <c r="D852" s="1"/>
      <c r="E852" s="1"/>
    </row>
    <row r="853" spans="1:5">
      <c r="A853" t="s">
        <v>1718</v>
      </c>
      <c r="B853" s="1">
        <v>201116.375482031</v>
      </c>
      <c r="D853" s="1"/>
      <c r="E853" s="1"/>
    </row>
    <row r="854" spans="1:5">
      <c r="A854" t="s">
        <v>1718</v>
      </c>
      <c r="B854" s="1">
        <v>50538.5319193752</v>
      </c>
      <c r="D854" s="1"/>
      <c r="E854" s="1"/>
    </row>
    <row r="855" spans="1:5">
      <c r="A855" t="s">
        <v>1718</v>
      </c>
      <c r="B855" s="1">
        <v>34972.2489873295</v>
      </c>
      <c r="D855" s="1"/>
      <c r="E855" s="1"/>
    </row>
    <row r="856" spans="1:5">
      <c r="A856" t="s">
        <v>1718</v>
      </c>
      <c r="B856" s="1">
        <v>69529.397096471</v>
      </c>
      <c r="D856" s="1"/>
      <c r="E856" s="1"/>
    </row>
    <row r="857" spans="1:5">
      <c r="A857" t="s">
        <v>1718</v>
      </c>
      <c r="B857" s="1">
        <v>15566.2829320458</v>
      </c>
      <c r="D857" s="1"/>
      <c r="E857" s="1"/>
    </row>
    <row r="858" spans="1:5">
      <c r="A858" t="s">
        <v>1718</v>
      </c>
      <c r="B858" s="1">
        <v>410949.869406008</v>
      </c>
      <c r="D858" s="1"/>
      <c r="E858" s="1"/>
    </row>
    <row r="859" spans="1:5">
      <c r="A859" t="s">
        <v>1718</v>
      </c>
      <c r="B859" s="1">
        <v>93397.6975922745</v>
      </c>
      <c r="D859" s="1"/>
      <c r="E859" s="1"/>
    </row>
    <row r="860" spans="1:5">
      <c r="A860" t="s">
        <v>1718</v>
      </c>
      <c r="B860" s="1">
        <v>16604.0351275155</v>
      </c>
      <c r="D860" s="1"/>
      <c r="E860" s="1"/>
    </row>
    <row r="861" spans="1:5">
      <c r="A861" t="s">
        <v>1718</v>
      </c>
      <c r="B861" s="1">
        <v>36321.3268414401</v>
      </c>
      <c r="D861" s="1"/>
      <c r="E861" s="1"/>
    </row>
    <row r="862" spans="1:5">
      <c r="A862" t="s">
        <v>1718</v>
      </c>
      <c r="B862" s="1">
        <v>358024.507437052</v>
      </c>
      <c r="D862" s="1"/>
      <c r="E862" s="1"/>
    </row>
    <row r="863" spans="1:5">
      <c r="A863" t="s">
        <v>1718</v>
      </c>
      <c r="B863" s="1">
        <v>191984.156161898</v>
      </c>
      <c r="D863" s="1"/>
      <c r="E863" s="1"/>
    </row>
    <row r="864" spans="1:5">
      <c r="A864" t="s">
        <v>1718</v>
      </c>
      <c r="B864" s="1">
        <v>130756.776629184</v>
      </c>
      <c r="D864" s="1"/>
      <c r="E864" s="1"/>
    </row>
    <row r="865" spans="1:5">
      <c r="A865" t="s">
        <v>1718</v>
      </c>
      <c r="B865" s="1">
        <v>137605.941119284</v>
      </c>
      <c r="D865" s="1"/>
      <c r="E865" s="1"/>
    </row>
    <row r="866" spans="1:5">
      <c r="A866" t="s">
        <v>1718</v>
      </c>
      <c r="B866" s="1">
        <v>182644.38640267</v>
      </c>
      <c r="D866" s="1"/>
      <c r="E866" s="1"/>
    </row>
    <row r="867" spans="1:5">
      <c r="A867" t="s">
        <v>1718</v>
      </c>
      <c r="B867" s="1">
        <v>207550.439093943</v>
      </c>
      <c r="D867" s="1"/>
      <c r="E867" s="1"/>
    </row>
    <row r="868" spans="1:5">
      <c r="A868" t="s">
        <v>1718</v>
      </c>
      <c r="B868" s="1">
        <v>155662.829320458</v>
      </c>
      <c r="D868" s="1"/>
      <c r="E868" s="1"/>
    </row>
    <row r="869" spans="1:5">
      <c r="A869" t="s">
        <v>1718</v>
      </c>
      <c r="B869" s="1">
        <v>3113.25658640915</v>
      </c>
      <c r="D869" s="1"/>
      <c r="E869" s="1"/>
    </row>
    <row r="870" spans="1:5">
      <c r="A870" t="s">
        <v>1718</v>
      </c>
      <c r="B870" s="1">
        <v>12453.0263456366</v>
      </c>
      <c r="D870" s="1"/>
      <c r="E870" s="1"/>
    </row>
    <row r="871" spans="1:5">
      <c r="A871" t="s">
        <v>1718</v>
      </c>
      <c r="B871" s="1">
        <v>14528.530736576</v>
      </c>
      <c r="D871" s="1"/>
      <c r="E871" s="1"/>
    </row>
    <row r="872" spans="1:5">
      <c r="A872" t="s">
        <v>1718</v>
      </c>
      <c r="B872" s="1">
        <v>9858.64585696231</v>
      </c>
      <c r="D872" s="1"/>
      <c r="E872" s="1"/>
    </row>
    <row r="873" spans="1:5">
      <c r="A873" t="s">
        <v>1718</v>
      </c>
      <c r="B873" s="1">
        <v>472177.248938721</v>
      </c>
      <c r="D873" s="1"/>
      <c r="E873" s="1"/>
    </row>
    <row r="874" spans="1:5">
      <c r="A874" t="s">
        <v>1708</v>
      </c>
      <c r="B874" s="1">
        <v>1384768.96526141</v>
      </c>
      <c r="D874" s="1"/>
      <c r="E874" s="1"/>
    </row>
    <row r="875" spans="1:5">
      <c r="A875" t="s">
        <v>1708</v>
      </c>
      <c r="B875" s="1">
        <v>613386.267704445</v>
      </c>
      <c r="D875" s="1"/>
      <c r="E875" s="1"/>
    </row>
    <row r="876" spans="1:5">
      <c r="A876" t="s">
        <v>1708</v>
      </c>
      <c r="B876" s="1">
        <v>1788118.61506099</v>
      </c>
      <c r="D876" s="1"/>
      <c r="E876" s="1"/>
    </row>
    <row r="877" spans="1:5">
      <c r="A877" t="s">
        <v>1708</v>
      </c>
      <c r="B877" s="1">
        <v>55590.9045079463</v>
      </c>
      <c r="D877" s="1"/>
      <c r="E877" s="1"/>
    </row>
    <row r="878" spans="1:5">
      <c r="A878" t="s">
        <v>1708</v>
      </c>
      <c r="B878" s="1">
        <v>65022.4950931268</v>
      </c>
      <c r="D878" s="1"/>
      <c r="E878" s="1"/>
    </row>
    <row r="879" spans="1:5">
      <c r="A879" t="s">
        <v>1708</v>
      </c>
      <c r="B879" s="1">
        <v>31401.6486541892</v>
      </c>
      <c r="D879" s="1"/>
      <c r="E879" s="1"/>
    </row>
    <row r="880" spans="1:5">
      <c r="A880" t="s">
        <v>1708</v>
      </c>
      <c r="B880" s="1">
        <v>16311.1037179004</v>
      </c>
      <c r="D880" s="1"/>
      <c r="E880" s="1"/>
    </row>
    <row r="881" spans="1:5">
      <c r="A881" t="s">
        <v>1690</v>
      </c>
      <c r="B881" s="1">
        <v>2058841.72966677</v>
      </c>
      <c r="D881" s="1"/>
      <c r="E881" s="1"/>
    </row>
    <row r="882" spans="1:5">
      <c r="A882" t="s">
        <v>1690</v>
      </c>
      <c r="B882" s="1">
        <v>234368.270333226</v>
      </c>
      <c r="D882" s="1"/>
      <c r="E882" s="1"/>
    </row>
    <row r="883" spans="1:5">
      <c r="A883" t="s">
        <v>1717</v>
      </c>
      <c r="B883" s="1">
        <v>5552462.70237568</v>
      </c>
      <c r="D883" s="1"/>
      <c r="E883" s="1"/>
    </row>
    <row r="884" spans="1:5">
      <c r="A884" t="s">
        <v>1717</v>
      </c>
      <c r="B884" s="1">
        <v>5572902.80109776</v>
      </c>
      <c r="D884" s="1"/>
      <c r="E884" s="1"/>
    </row>
    <row r="885" spans="1:5">
      <c r="A885" t="s">
        <v>1717</v>
      </c>
      <c r="B885" s="1">
        <v>1690714.29652655</v>
      </c>
      <c r="D885" s="1"/>
      <c r="E885" s="1"/>
    </row>
    <row r="886" spans="1:5">
      <c r="A886" t="s">
        <v>1720</v>
      </c>
      <c r="B886" s="1">
        <v>1674964.79987919</v>
      </c>
      <c r="D886" s="1"/>
      <c r="E886" s="1"/>
    </row>
    <row r="887" spans="1:5">
      <c r="A887" t="s">
        <v>1720</v>
      </c>
      <c r="B887" s="1">
        <v>1635084.68559635</v>
      </c>
      <c r="D887" s="1"/>
      <c r="E887" s="1"/>
    </row>
    <row r="888" spans="1:5">
      <c r="A888" t="s">
        <v>1720</v>
      </c>
      <c r="B888" s="1">
        <v>9024.9188659537</v>
      </c>
      <c r="D888" s="1"/>
      <c r="E888" s="1"/>
    </row>
    <row r="889" spans="1:5">
      <c r="A889" t="s">
        <v>1720</v>
      </c>
      <c r="B889" s="1">
        <v>207573.133916935</v>
      </c>
      <c r="D889" s="1"/>
      <c r="E889" s="1"/>
    </row>
    <row r="890" spans="1:5">
      <c r="A890" t="s">
        <v>1720</v>
      </c>
      <c r="B890" s="1">
        <v>99830.6664639496</v>
      </c>
      <c r="D890" s="1"/>
      <c r="E890" s="1"/>
    </row>
    <row r="891" spans="1:5">
      <c r="A891" t="s">
        <v>1720</v>
      </c>
      <c r="B891" s="1">
        <v>87124.9452776288</v>
      </c>
      <c r="D891" s="1"/>
      <c r="E891" s="1"/>
    </row>
    <row r="892" spans="1:5">
      <c r="A892" t="s">
        <v>1712</v>
      </c>
      <c r="B892" s="1">
        <v>3043406.38017826</v>
      </c>
      <c r="D892" s="1"/>
      <c r="E892" s="1"/>
    </row>
    <row r="893" spans="1:5">
      <c r="A893" t="s">
        <v>1712</v>
      </c>
      <c r="B893" s="1">
        <v>6774.46241574357</v>
      </c>
      <c r="D893" s="1"/>
      <c r="E893" s="1"/>
    </row>
    <row r="894" spans="1:5">
      <c r="A894" t="s">
        <v>1712</v>
      </c>
      <c r="B894" s="1">
        <v>93405.4666413129</v>
      </c>
      <c r="D894" s="1"/>
      <c r="E894" s="1"/>
    </row>
    <row r="895" spans="1:5">
      <c r="A895" t="s">
        <v>1712</v>
      </c>
      <c r="B895" s="1">
        <v>151706.900764682</v>
      </c>
      <c r="D895" s="1"/>
      <c r="E895" s="1"/>
    </row>
    <row r="896" spans="1:5">
      <c r="A896" t="s">
        <v>1698</v>
      </c>
      <c r="B896" s="1">
        <v>400000</v>
      </c>
      <c r="D896" s="1"/>
      <c r="E896" s="1"/>
    </row>
    <row r="897" spans="1:5">
      <c r="A897" t="s">
        <v>1637</v>
      </c>
      <c r="B897" s="1">
        <v>196515.119196989</v>
      </c>
      <c r="D897" s="1"/>
      <c r="E897" s="1"/>
    </row>
    <row r="898" spans="1:5">
      <c r="A898" t="s">
        <v>1637</v>
      </c>
      <c r="B898" s="1">
        <v>157128.293601004</v>
      </c>
      <c r="D898" s="1"/>
      <c r="E898" s="1"/>
    </row>
    <row r="899" spans="1:5">
      <c r="A899" t="s">
        <v>1637</v>
      </c>
      <c r="B899" s="1">
        <v>157128.293601004</v>
      </c>
      <c r="D899" s="1"/>
      <c r="E899" s="1"/>
    </row>
    <row r="900" spans="1:5">
      <c r="A900" t="s">
        <v>1637</v>
      </c>
      <c r="B900" s="1">
        <v>157128.293601004</v>
      </c>
      <c r="D900" s="1"/>
      <c r="E900" s="1"/>
    </row>
    <row r="901" spans="1:5">
      <c r="A901" t="s">
        <v>1700</v>
      </c>
      <c r="B901" s="1">
        <v>173754.047288719</v>
      </c>
      <c r="D901" s="1"/>
      <c r="E901" s="1"/>
    </row>
    <row r="902" spans="1:5">
      <c r="A902" t="s">
        <v>1700</v>
      </c>
      <c r="B902" s="1">
        <v>310.676189885556</v>
      </c>
      <c r="D902" s="1"/>
      <c r="E902" s="1"/>
    </row>
    <row r="903" spans="1:5">
      <c r="A903" t="s">
        <v>1700</v>
      </c>
      <c r="B903" s="1">
        <v>111702.428359068</v>
      </c>
      <c r="D903" s="1"/>
      <c r="E903" s="1"/>
    </row>
    <row r="904" spans="1:5">
      <c r="A904" t="s">
        <v>1700</v>
      </c>
      <c r="B904" s="1">
        <v>33985.447554437</v>
      </c>
      <c r="D904" s="1"/>
      <c r="E904" s="1"/>
    </row>
    <row r="905" spans="1:5">
      <c r="A905" t="s">
        <v>1700</v>
      </c>
      <c r="B905" s="1">
        <v>54783.1141815647</v>
      </c>
      <c r="D905" s="1"/>
      <c r="E905" s="1"/>
    </row>
    <row r="906" spans="1:5">
      <c r="A906" t="s">
        <v>1700</v>
      </c>
      <c r="B906" s="1">
        <v>6087.00951223735</v>
      </c>
      <c r="D906" s="1"/>
      <c r="E906" s="1"/>
    </row>
    <row r="907" spans="1:5">
      <c r="A907" t="s">
        <v>1700</v>
      </c>
      <c r="B907" s="1">
        <v>6087.00951223735</v>
      </c>
      <c r="D907" s="1"/>
      <c r="E907" s="1"/>
    </row>
    <row r="908" spans="1:5">
      <c r="A908" t="s">
        <v>1700</v>
      </c>
      <c r="B908" s="1">
        <v>121611.152149754</v>
      </c>
      <c r="D908" s="1"/>
      <c r="E908" s="1"/>
    </row>
    <row r="909" spans="1:5">
      <c r="A909" t="s">
        <v>1700</v>
      </c>
      <c r="B909" s="1">
        <v>40040.3904000687</v>
      </c>
      <c r="D909" s="1"/>
      <c r="E909" s="1"/>
    </row>
    <row r="910" spans="1:5">
      <c r="A910" t="s">
        <v>1700</v>
      </c>
      <c r="B910" s="1">
        <v>310.676189885556</v>
      </c>
      <c r="D910" s="1"/>
      <c r="E910" s="1"/>
    </row>
    <row r="911" spans="1:5">
      <c r="A911" t="s">
        <v>1700</v>
      </c>
      <c r="B911" s="1">
        <v>114987.799781394</v>
      </c>
      <c r="D911" s="1"/>
      <c r="E911" s="1"/>
    </row>
    <row r="912" spans="1:5">
      <c r="A912" t="s">
        <v>1700</v>
      </c>
      <c r="B912" s="1">
        <v>25489.1047134468</v>
      </c>
      <c r="D912" s="1"/>
      <c r="E912" s="1"/>
    </row>
    <row r="913" spans="1:5">
      <c r="A913" t="s">
        <v>1700</v>
      </c>
      <c r="B913" s="1">
        <v>56057.1427505712</v>
      </c>
      <c r="D913" s="1"/>
      <c r="E913" s="1"/>
    </row>
    <row r="914" spans="1:5">
      <c r="A914" t="s">
        <v>1700</v>
      </c>
      <c r="B914" s="1">
        <v>3114.28570836507</v>
      </c>
      <c r="D914" s="1"/>
      <c r="E914" s="1"/>
    </row>
    <row r="915" spans="1:5">
      <c r="A915" t="s">
        <v>1700</v>
      </c>
      <c r="B915" s="1">
        <v>3114.28570836507</v>
      </c>
      <c r="D915" s="1"/>
      <c r="E915" s="1"/>
    </row>
    <row r="916" spans="1:5">
      <c r="A916" t="s">
        <v>1703</v>
      </c>
      <c r="B916" s="1">
        <v>43650</v>
      </c>
      <c r="D916" s="1"/>
      <c r="E916" s="1"/>
    </row>
    <row r="917" spans="1:5">
      <c r="A917" t="s">
        <v>1703</v>
      </c>
      <c r="B917" s="1">
        <v>43650</v>
      </c>
      <c r="D917" s="1"/>
      <c r="E917" s="1"/>
    </row>
    <row r="918" spans="1:5">
      <c r="A918" t="s">
        <v>1703</v>
      </c>
      <c r="B918" s="1">
        <v>130950</v>
      </c>
      <c r="D918" s="1"/>
      <c r="E918" s="1"/>
    </row>
    <row r="919" spans="1:5">
      <c r="A919" t="s">
        <v>1703</v>
      </c>
      <c r="B919" s="1">
        <v>130950</v>
      </c>
      <c r="D919" s="1"/>
      <c r="E919" s="1"/>
    </row>
    <row r="920" spans="1:5">
      <c r="A920" t="s">
        <v>1703</v>
      </c>
      <c r="B920" s="1">
        <v>87300</v>
      </c>
      <c r="D920" s="1"/>
      <c r="E920" s="1"/>
    </row>
    <row r="921" spans="1:5">
      <c r="A921" t="s">
        <v>1725</v>
      </c>
      <c r="B921" s="1">
        <v>11336800</v>
      </c>
      <c r="D921" s="1"/>
      <c r="E921" s="1"/>
    </row>
    <row r="922" spans="1:5">
      <c r="A922" t="s">
        <v>1694</v>
      </c>
      <c r="B922" s="1">
        <v>21516.3934426229</v>
      </c>
      <c r="D922" s="1"/>
      <c r="E922" s="1"/>
    </row>
    <row r="923" spans="1:5">
      <c r="A923" t="s">
        <v>1694</v>
      </c>
      <c r="B923" s="1">
        <v>5635.24590163934</v>
      </c>
      <c r="D923" s="1"/>
      <c r="E923" s="1"/>
    </row>
    <row r="924" spans="1:5">
      <c r="A924" t="s">
        <v>1694</v>
      </c>
      <c r="B924" s="1">
        <v>16905.737704918</v>
      </c>
      <c r="D924" s="1"/>
      <c r="E924" s="1"/>
    </row>
    <row r="925" spans="1:5">
      <c r="A925" t="s">
        <v>1694</v>
      </c>
      <c r="B925" s="1">
        <v>61475.4098360656</v>
      </c>
      <c r="D925" s="1"/>
      <c r="E925" s="1"/>
    </row>
    <row r="926" spans="1:5">
      <c r="A926" t="s">
        <v>1694</v>
      </c>
      <c r="B926" s="1">
        <v>4303.27868852459</v>
      </c>
      <c r="D926" s="1"/>
      <c r="E926" s="1"/>
    </row>
    <row r="927" spans="1:5">
      <c r="A927" t="s">
        <v>1694</v>
      </c>
      <c r="B927" s="1">
        <v>590163.934426229</v>
      </c>
      <c r="D927" s="1"/>
      <c r="E927" s="1"/>
    </row>
    <row r="928" spans="1:5">
      <c r="A928" t="s">
        <v>1651</v>
      </c>
      <c r="B928" s="1">
        <v>361404.463123994</v>
      </c>
      <c r="D928" s="1"/>
      <c r="E928" s="1"/>
    </row>
    <row r="929" spans="1:5">
      <c r="A929" t="s">
        <v>1651</v>
      </c>
      <c r="B929" s="1">
        <v>143871.312198068</v>
      </c>
      <c r="D929" s="1"/>
      <c r="E929" s="1"/>
    </row>
    <row r="930" spans="1:5">
      <c r="A930" t="s">
        <v>1651</v>
      </c>
      <c r="B930" s="1">
        <v>47512.2246779388</v>
      </c>
      <c r="D930" s="1"/>
      <c r="E930" s="1"/>
    </row>
    <row r="931" spans="1:5">
      <c r="A931" t="s">
        <v>1673</v>
      </c>
      <c r="B931" s="1">
        <v>787095.344108976</v>
      </c>
      <c r="D931" s="1"/>
      <c r="E931" s="1"/>
    </row>
    <row r="932" spans="1:5">
      <c r="A932" t="s">
        <v>1673</v>
      </c>
      <c r="B932" s="1">
        <v>508479.44495273</v>
      </c>
      <c r="D932" s="1"/>
      <c r="E932" s="1"/>
    </row>
    <row r="933" spans="1:5">
      <c r="A933" t="s">
        <v>1673</v>
      </c>
      <c r="B933" s="1">
        <v>383504.035783267</v>
      </c>
      <c r="D933" s="1"/>
      <c r="E933" s="1"/>
    </row>
    <row r="934" spans="1:5">
      <c r="A934" t="s">
        <v>1673</v>
      </c>
      <c r="B934" s="1">
        <v>85560.923045644</v>
      </c>
      <c r="D934" s="1"/>
      <c r="E934" s="1"/>
    </row>
    <row r="935" spans="1:5">
      <c r="A935" t="s">
        <v>1673</v>
      </c>
      <c r="B935" s="1">
        <v>505222.049405307</v>
      </c>
      <c r="D935" s="1"/>
      <c r="E935" s="1"/>
    </row>
    <row r="936" spans="1:5">
      <c r="A936" t="s">
        <v>1673</v>
      </c>
      <c r="B936" s="1">
        <v>611956.0435092</v>
      </c>
      <c r="D936" s="1"/>
      <c r="E936" s="1"/>
    </row>
    <row r="937" spans="1:5">
      <c r="A937" t="s">
        <v>1673</v>
      </c>
      <c r="B937" s="1">
        <v>322482.159194876</v>
      </c>
      <c r="D937" s="1"/>
      <c r="E937" s="1"/>
    </row>
    <row r="938" spans="1:5">
      <c r="A938" t="s">
        <v>1679</v>
      </c>
      <c r="B938" s="1">
        <v>5758186.27088164</v>
      </c>
      <c r="D938" s="1"/>
      <c r="E938" s="1"/>
    </row>
    <row r="939" spans="1:5">
      <c r="A939" t="s">
        <v>1679</v>
      </c>
      <c r="B939" s="1">
        <v>3407668.93009401</v>
      </c>
      <c r="D939" s="1"/>
      <c r="E939" s="1"/>
    </row>
    <row r="940" spans="1:5">
      <c r="A940" t="s">
        <v>1679</v>
      </c>
      <c r="B940" s="1">
        <v>2418179.42902436</v>
      </c>
      <c r="D940" s="1"/>
      <c r="E940" s="1"/>
    </row>
    <row r="941" spans="1:5">
      <c r="A941" t="s">
        <v>1728</v>
      </c>
      <c r="B941" s="1">
        <v>1788570.72076775</v>
      </c>
      <c r="D941" s="1"/>
      <c r="E941" s="1"/>
    </row>
    <row r="942" spans="1:5">
      <c r="A942" t="s">
        <v>1728</v>
      </c>
      <c r="B942" s="1">
        <v>38598.511965908</v>
      </c>
      <c r="D942" s="1"/>
      <c r="E942" s="1"/>
    </row>
    <row r="943" spans="1:5">
      <c r="A943" t="s">
        <v>1728</v>
      </c>
      <c r="B943" s="1">
        <v>9919.17067280317</v>
      </c>
      <c r="D943" s="1"/>
      <c r="E943" s="1"/>
    </row>
    <row r="944" spans="1:5">
      <c r="A944" t="s">
        <v>1728</v>
      </c>
      <c r="B944" s="1">
        <v>14878.7560092048</v>
      </c>
      <c r="D944" s="1"/>
      <c r="E944" s="1"/>
    </row>
    <row r="945" spans="1:5">
      <c r="A945" t="s">
        <v>1728</v>
      </c>
      <c r="B945" s="1">
        <v>16388.1950246313</v>
      </c>
      <c r="D945" s="1"/>
      <c r="E945" s="1"/>
    </row>
    <row r="946" spans="1:5">
      <c r="A946" t="s">
        <v>1728</v>
      </c>
      <c r="B946" s="1">
        <v>20700.8779258501</v>
      </c>
      <c r="D946" s="1"/>
      <c r="E946" s="1"/>
    </row>
    <row r="947" spans="1:5">
      <c r="A947" t="s">
        <v>1728</v>
      </c>
      <c r="B947" s="1">
        <v>39245.4144010908</v>
      </c>
      <c r="D947" s="1"/>
      <c r="E947" s="1"/>
    </row>
    <row r="948" spans="1:5">
      <c r="A948" t="s">
        <v>1728</v>
      </c>
      <c r="B948" s="1">
        <v>28032.438857922</v>
      </c>
      <c r="D948" s="1"/>
      <c r="E948" s="1"/>
    </row>
    <row r="949" spans="1:5">
      <c r="A949" t="s">
        <v>1728</v>
      </c>
      <c r="B949" s="1">
        <v>43665.91437484</v>
      </c>
      <c r="D949" s="1"/>
      <c r="E949" s="1"/>
    </row>
    <row r="950" spans="1:5">
      <c r="A950" t="s">
        <v>1675</v>
      </c>
      <c r="B950" s="1">
        <v>300000</v>
      </c>
      <c r="D950" s="1"/>
      <c r="E950" s="1"/>
    </row>
    <row r="951" spans="1:5">
      <c r="A951" t="s">
        <v>1671</v>
      </c>
      <c r="B951" s="1">
        <v>71500</v>
      </c>
      <c r="D951" s="1"/>
      <c r="E951" s="1"/>
    </row>
    <row r="952" spans="1:5">
      <c r="A952" t="s">
        <v>1671</v>
      </c>
      <c r="B952" s="1">
        <v>15500</v>
      </c>
      <c r="D952" s="1"/>
      <c r="E952" s="1"/>
    </row>
    <row r="953" spans="1:5">
      <c r="A953" t="s">
        <v>1710</v>
      </c>
      <c r="B953" s="1">
        <v>5000606.14087899</v>
      </c>
      <c r="D953" s="1"/>
      <c r="E953" s="1"/>
    </row>
    <row r="954" spans="1:5">
      <c r="A954" t="s">
        <v>1710</v>
      </c>
      <c r="B954" s="1">
        <v>1097916.91751957</v>
      </c>
      <c r="D954" s="1"/>
      <c r="E954" s="1"/>
    </row>
    <row r="955" spans="1:5">
      <c r="A955" t="s">
        <v>1710</v>
      </c>
      <c r="B955" s="1">
        <v>905069.235400361</v>
      </c>
      <c r="D955" s="1"/>
      <c r="E955" s="1"/>
    </row>
    <row r="956" spans="1:5">
      <c r="A956" t="s">
        <v>1710</v>
      </c>
      <c r="B956" s="1">
        <v>1097916.91751957</v>
      </c>
      <c r="D956" s="1"/>
      <c r="E956" s="1"/>
    </row>
    <row r="957" spans="1:5">
      <c r="A957" t="s">
        <v>1710</v>
      </c>
      <c r="B957" s="1">
        <v>905069.235400361</v>
      </c>
      <c r="D957" s="1"/>
      <c r="E957" s="1"/>
    </row>
    <row r="958" spans="1:5">
      <c r="A958" t="s">
        <v>1710</v>
      </c>
      <c r="B958" s="1">
        <v>712221.553281156</v>
      </c>
      <c r="D958" s="1"/>
      <c r="E958" s="1"/>
    </row>
    <row r="959" spans="1:5">
      <c r="A959" t="s">
        <v>1659</v>
      </c>
      <c r="B959" s="1">
        <v>22963045.9740701</v>
      </c>
      <c r="D959" s="1"/>
      <c r="E959" s="1"/>
    </row>
    <row r="960" spans="1:5">
      <c r="A960" t="s">
        <v>1659</v>
      </c>
      <c r="B960" s="1">
        <v>104035.41295244</v>
      </c>
      <c r="D960" s="1"/>
      <c r="E960" s="1"/>
    </row>
    <row r="961" spans="1:5">
      <c r="A961" t="s">
        <v>1659</v>
      </c>
      <c r="B961" s="1">
        <v>79945.245608945</v>
      </c>
      <c r="D961" s="1"/>
      <c r="E961" s="1"/>
    </row>
    <row r="962" spans="1:5">
      <c r="A962" t="s">
        <v>1659</v>
      </c>
      <c r="B962" s="1">
        <v>4209383.66546299</v>
      </c>
      <c r="D962" s="1"/>
      <c r="E962" s="1"/>
    </row>
    <row r="963" spans="1:5">
      <c r="A963" t="s">
        <v>1659</v>
      </c>
      <c r="B963" s="1">
        <v>639561.96487156</v>
      </c>
      <c r="D963" s="1"/>
      <c r="E963" s="1"/>
    </row>
    <row r="964" spans="1:5">
      <c r="A964" t="s">
        <v>1659</v>
      </c>
      <c r="B964" s="1">
        <v>127912.392974312</v>
      </c>
      <c r="D964" s="1"/>
      <c r="E964" s="1"/>
    </row>
    <row r="965" spans="1:5">
      <c r="A965" t="s">
        <v>1659</v>
      </c>
      <c r="B965" s="1">
        <v>532968.304059634</v>
      </c>
      <c r="D965" s="1"/>
      <c r="E965" s="1"/>
    </row>
    <row r="966" spans="1:5">
      <c r="A966" t="s">
        <v>1656</v>
      </c>
      <c r="B966" s="1">
        <v>828873.322450299</v>
      </c>
      <c r="D966" s="1"/>
      <c r="E966" s="1"/>
    </row>
    <row r="967" spans="1:5">
      <c r="A967" t="s">
        <v>1656</v>
      </c>
      <c r="B967" s="1">
        <v>155716.237271699</v>
      </c>
      <c r="D967" s="1"/>
      <c r="E967" s="1"/>
    </row>
    <row r="968" spans="1:5">
      <c r="A968" t="s">
        <v>1656</v>
      </c>
      <c r="B968" s="1">
        <v>106581.451592048</v>
      </c>
      <c r="D968" s="1"/>
      <c r="E968" s="1"/>
    </row>
    <row r="969" spans="1:5">
      <c r="A969" t="s">
        <v>1656</v>
      </c>
      <c r="B969" s="1">
        <v>210742.988685954</v>
      </c>
      <c r="D969" s="1"/>
      <c r="E969" s="1"/>
    </row>
    <row r="970" spans="1:5">
      <c r="A970" t="s">
        <v>1719</v>
      </c>
      <c r="B970" s="1">
        <v>1233253.75443783</v>
      </c>
      <c r="D970" s="1"/>
      <c r="E970" s="1"/>
    </row>
    <row r="971" spans="1:5">
      <c r="A971" t="s">
        <v>1719</v>
      </c>
      <c r="B971" s="1">
        <v>39178.1423988024</v>
      </c>
      <c r="D971" s="1"/>
      <c r="E971" s="1"/>
    </row>
    <row r="972" spans="1:5">
      <c r="A972" t="s">
        <v>1719</v>
      </c>
      <c r="B972" s="1">
        <v>118097.331541217</v>
      </c>
      <c r="D972" s="1"/>
      <c r="E972" s="1"/>
    </row>
    <row r="973" spans="1:5">
      <c r="A973" t="s">
        <v>1719</v>
      </c>
      <c r="B973" s="1">
        <v>1163566.18529221</v>
      </c>
      <c r="D973" s="1"/>
      <c r="E973" s="1"/>
    </row>
    <row r="974" spans="1:5">
      <c r="A974" t="s">
        <v>1719</v>
      </c>
      <c r="B974" s="1">
        <v>35800.7163299401</v>
      </c>
      <c r="D974" s="1"/>
      <c r="E974" s="1"/>
    </row>
    <row r="975" spans="1:5">
      <c r="A975" t="s">
        <v>1705</v>
      </c>
      <c r="B975" s="1">
        <v>752500</v>
      </c>
      <c r="D975" s="1"/>
      <c r="E975" s="1"/>
    </row>
    <row r="976" spans="1:5">
      <c r="A976" t="s">
        <v>1639</v>
      </c>
      <c r="B976" s="1">
        <v>103596.537401933</v>
      </c>
      <c r="D976" s="1"/>
      <c r="E976" s="1"/>
    </row>
    <row r="977" spans="1:5">
      <c r="A977" t="s">
        <v>1639</v>
      </c>
      <c r="B977" s="1">
        <v>5073.28782575579</v>
      </c>
      <c r="D977" s="1"/>
      <c r="E977" s="1"/>
    </row>
    <row r="978" spans="1:5">
      <c r="A978" t="s">
        <v>1639</v>
      </c>
      <c r="B978" s="1">
        <v>4058.63026060463</v>
      </c>
      <c r="D978" s="1"/>
      <c r="E978" s="1"/>
    </row>
    <row r="979" spans="1:5">
      <c r="A979" t="s">
        <v>1639</v>
      </c>
      <c r="B979" s="1">
        <v>156682.072172676</v>
      </c>
      <c r="D979" s="1"/>
      <c r="E979" s="1"/>
    </row>
    <row r="980" spans="1:5">
      <c r="A980" t="s">
        <v>1639</v>
      </c>
      <c r="B980" s="1">
        <v>10771.8924618714</v>
      </c>
      <c r="D980" s="1"/>
      <c r="E980" s="1"/>
    </row>
    <row r="981" spans="1:5">
      <c r="A981" t="s">
        <v>1639</v>
      </c>
      <c r="B981" s="1">
        <v>1129045.33987716</v>
      </c>
      <c r="D981" s="1"/>
      <c r="E981" s="1"/>
    </row>
    <row r="982" spans="1:5">
      <c r="A982" t="s">
        <v>1639</v>
      </c>
      <c r="B982" s="1">
        <v>48339.7405788767</v>
      </c>
      <c r="D982" s="1"/>
      <c r="E982" s="1"/>
    </row>
    <row r="983" spans="1:5">
      <c r="A983" t="s">
        <v>1639</v>
      </c>
      <c r="B983" s="1">
        <v>4776.65420739888</v>
      </c>
      <c r="D983" s="1"/>
      <c r="E983" s="1"/>
    </row>
    <row r="984" spans="1:5">
      <c r="A984" t="s">
        <v>1639</v>
      </c>
      <c r="B984" s="1">
        <v>3820.3</v>
      </c>
      <c r="D984" s="1"/>
      <c r="E984" s="1"/>
    </row>
    <row r="985" spans="1:5">
      <c r="A985" t="s">
        <v>1639</v>
      </c>
      <c r="B985" s="1">
        <v>249617.307119783</v>
      </c>
      <c r="D985" s="1"/>
      <c r="E985" s="1"/>
    </row>
    <row r="986" spans="1:5">
      <c r="A986" t="s">
        <v>1639</v>
      </c>
      <c r="B986" s="1">
        <v>10725.7436653032</v>
      </c>
      <c r="D986" s="1"/>
      <c r="E986" s="1"/>
    </row>
    <row r="987" spans="1:5">
      <c r="A987" t="s">
        <v>1639</v>
      </c>
      <c r="B987" s="1">
        <v>521711.491062719</v>
      </c>
      <c r="D987" s="1"/>
      <c r="E987" s="1"/>
    </row>
    <row r="988" spans="1:5">
      <c r="A988" t="s">
        <v>1696</v>
      </c>
      <c r="B988" s="1">
        <v>550000</v>
      </c>
      <c r="D988" s="1"/>
      <c r="E988" s="1"/>
    </row>
    <row r="989" spans="1:5">
      <c r="A989" t="s">
        <v>1696</v>
      </c>
      <c r="B989" s="1">
        <v>140000</v>
      </c>
      <c r="D989" s="1"/>
      <c r="E989" s="1"/>
    </row>
    <row r="990" spans="1:5">
      <c r="A990" t="s">
        <v>1696</v>
      </c>
      <c r="B990" s="1">
        <v>140000</v>
      </c>
      <c r="D990" s="1"/>
      <c r="E990" s="1"/>
    </row>
    <row r="991" spans="1:5">
      <c r="A991" t="s">
        <v>1696</v>
      </c>
      <c r="B991" s="1">
        <v>390000</v>
      </c>
      <c r="D991" s="1"/>
      <c r="E991" s="1"/>
    </row>
    <row r="992" spans="1:5">
      <c r="A992" t="s">
        <v>1696</v>
      </c>
      <c r="B992" s="1">
        <v>140000</v>
      </c>
      <c r="D992" s="1"/>
      <c r="E992" s="1"/>
    </row>
    <row r="993" spans="1:5">
      <c r="A993" t="s">
        <v>1696</v>
      </c>
      <c r="B993" s="1">
        <v>140000</v>
      </c>
      <c r="D993" s="1"/>
      <c r="E993" s="1"/>
    </row>
    <row r="994" spans="1:5">
      <c r="A994" t="s">
        <v>1654</v>
      </c>
      <c r="B994" s="1">
        <v>43005976.2877922</v>
      </c>
      <c r="D994" s="1"/>
      <c r="E994" s="1"/>
    </row>
    <row r="995" spans="1:5">
      <c r="A995" t="s">
        <v>1654</v>
      </c>
      <c r="B995" s="1">
        <v>108497.989609548</v>
      </c>
      <c r="D995" s="1"/>
      <c r="E995" s="1"/>
    </row>
    <row r="996" spans="1:5">
      <c r="A996" t="s">
        <v>1654</v>
      </c>
      <c r="B996" s="1">
        <v>4482565.88861595</v>
      </c>
      <c r="D996" s="1"/>
      <c r="E996" s="1"/>
    </row>
    <row r="997" spans="1:5">
      <c r="A997" t="s">
        <v>1654</v>
      </c>
      <c r="B997" s="1">
        <v>12791.3419329151</v>
      </c>
      <c r="D997" s="1"/>
      <c r="E997" s="1"/>
    </row>
    <row r="998" spans="1:5">
      <c r="A998" t="s">
        <v>1654</v>
      </c>
      <c r="B998" s="1">
        <v>34262.5230345941</v>
      </c>
      <c r="D998" s="1"/>
      <c r="E998" s="1"/>
    </row>
    <row r="999" spans="1:5">
      <c r="A999" t="s">
        <v>1654</v>
      </c>
      <c r="B999" s="1">
        <v>6852.50460691883</v>
      </c>
      <c r="D999" s="1"/>
      <c r="E999" s="1"/>
    </row>
    <row r="1000" spans="1:5">
      <c r="A1000" t="s">
        <v>1654</v>
      </c>
      <c r="B1000" s="1">
        <v>38830.8594392067</v>
      </c>
      <c r="D1000" s="1"/>
      <c r="E1000" s="1"/>
    </row>
    <row r="1001" spans="1:5">
      <c r="A1001" t="s">
        <v>1654</v>
      </c>
      <c r="B1001" s="1">
        <v>959350.644968636</v>
      </c>
      <c r="D1001" s="1"/>
      <c r="E1001" s="1"/>
    </row>
    <row r="1002" spans="1:5">
      <c r="A1002" t="s">
        <v>1625</v>
      </c>
      <c r="B1002" s="1">
        <v>107142.857142857</v>
      </c>
      <c r="D1002" s="1"/>
      <c r="E1002" s="1"/>
    </row>
    <row r="1003" spans="1:5">
      <c r="A1003" t="s">
        <v>1625</v>
      </c>
      <c r="B1003" s="1">
        <v>107142.857142857</v>
      </c>
      <c r="D1003" s="1"/>
      <c r="E1003" s="1"/>
    </row>
    <row r="1004" spans="1:5">
      <c r="A1004" t="s">
        <v>1625</v>
      </c>
      <c r="B1004" s="1">
        <v>235714.285714286</v>
      </c>
      <c r="D1004" s="1"/>
      <c r="E1004" s="1"/>
    </row>
    <row r="1005" spans="1:5">
      <c r="A1005" t="s">
        <v>1539</v>
      </c>
      <c r="B1005" s="1">
        <v>100000</v>
      </c>
      <c r="D1005" s="1"/>
      <c r="E1005" s="1"/>
    </row>
    <row r="1006" spans="1:5">
      <c r="A1006" t="s">
        <v>1539</v>
      </c>
      <c r="B1006" s="1">
        <v>100000</v>
      </c>
      <c r="D1006" s="1"/>
      <c r="E1006" s="1"/>
    </row>
    <row r="1007" spans="1:5">
      <c r="A1007" t="s">
        <v>1721</v>
      </c>
      <c r="B1007" s="1">
        <v>3235005.92</v>
      </c>
      <c r="D1007" s="1"/>
      <c r="E1007" s="1"/>
    </row>
    <row r="1008" spans="1:5">
      <c r="A1008" t="s">
        <v>1721</v>
      </c>
      <c r="B1008" s="1">
        <v>293225.05</v>
      </c>
      <c r="D1008" s="1"/>
      <c r="E1008" s="1"/>
    </row>
    <row r="1009" spans="1:5">
      <c r="A1009" t="s">
        <v>1721</v>
      </c>
      <c r="B1009" s="1">
        <v>74580.67</v>
      </c>
      <c r="D1009" s="1"/>
      <c r="E1009" s="1"/>
    </row>
    <row r="1010" spans="1:5">
      <c r="A1010" t="s">
        <v>1721</v>
      </c>
      <c r="B1010" s="1">
        <v>212549.38</v>
      </c>
      <c r="D1010" s="1"/>
      <c r="E1010" s="1"/>
    </row>
    <row r="1011" spans="1:5">
      <c r="A1011" t="s">
        <v>1721</v>
      </c>
      <c r="B1011" s="1">
        <v>2659.64</v>
      </c>
      <c r="D1011" s="1"/>
      <c r="E1011" s="1"/>
    </row>
    <row r="1012" spans="1:5">
      <c r="A1012" t="s">
        <v>1721</v>
      </c>
      <c r="B1012" s="1">
        <v>76464.58</v>
      </c>
      <c r="D1012" s="1"/>
      <c r="E1012" s="1"/>
    </row>
    <row r="1013" spans="1:5">
      <c r="A1013" t="s">
        <v>1721</v>
      </c>
      <c r="B1013" s="1">
        <v>158802.53</v>
      </c>
      <c r="D1013" s="1"/>
      <c r="E1013" s="1"/>
    </row>
    <row r="1014" spans="1:5">
      <c r="A1014" t="s">
        <v>1721</v>
      </c>
      <c r="B1014" s="1">
        <v>459452.41</v>
      </c>
      <c r="D1014" s="1"/>
      <c r="E1014" s="1"/>
    </row>
    <row r="1015" spans="1:5">
      <c r="A1015" t="s">
        <v>1721</v>
      </c>
      <c r="B1015" s="1">
        <v>2894904.77</v>
      </c>
      <c r="D1015" s="1"/>
      <c r="E1015" s="1"/>
    </row>
    <row r="1016" spans="1:5">
      <c r="A1016" t="s">
        <v>1721</v>
      </c>
      <c r="B1016" s="1">
        <v>72585.94</v>
      </c>
      <c r="D1016" s="1"/>
      <c r="E1016" s="1"/>
    </row>
    <row r="1017" spans="1:5">
      <c r="A1017" t="s">
        <v>1721</v>
      </c>
      <c r="B1017" s="1">
        <v>25266.56</v>
      </c>
      <c r="D1017" s="1"/>
      <c r="E1017" s="1"/>
    </row>
    <row r="1018" spans="1:5">
      <c r="A1018" t="s">
        <v>1721</v>
      </c>
      <c r="B1018" s="1">
        <v>2659.64</v>
      </c>
      <c r="D1018" s="1"/>
      <c r="E1018" s="1"/>
    </row>
    <row r="1019" spans="1:5">
      <c r="A1019" t="s">
        <v>1721</v>
      </c>
      <c r="B1019" s="1">
        <v>64939.49</v>
      </c>
      <c r="D1019" s="1"/>
      <c r="E1019" s="1"/>
    </row>
    <row r="1020" spans="1:5">
      <c r="A1020" t="s">
        <v>1721</v>
      </c>
      <c r="B1020" s="1">
        <v>100733.78</v>
      </c>
      <c r="D1020" s="1"/>
      <c r="E1020" s="1"/>
    </row>
    <row r="1021" spans="1:5">
      <c r="A1021" t="s">
        <v>1721</v>
      </c>
      <c r="B1021" s="1">
        <v>200470.19</v>
      </c>
      <c r="D1021" s="1"/>
      <c r="E1021" s="1"/>
    </row>
    <row r="1022" spans="1:5">
      <c r="A1022" t="s">
        <v>1721</v>
      </c>
      <c r="B1022" s="1">
        <v>5034029.17</v>
      </c>
      <c r="D1022" s="1"/>
      <c r="E1022" s="1"/>
    </row>
    <row r="1023" spans="1:5">
      <c r="A1023" t="s">
        <v>1721</v>
      </c>
      <c r="B1023" s="1">
        <v>24712.47</v>
      </c>
      <c r="D1023" s="1"/>
      <c r="E1023" s="1"/>
    </row>
    <row r="1024" spans="1:5">
      <c r="A1024" t="s">
        <v>1721</v>
      </c>
      <c r="B1024" s="1">
        <v>688846.15</v>
      </c>
      <c r="D1024" s="1"/>
      <c r="E1024" s="1"/>
    </row>
    <row r="1025" spans="1:5">
      <c r="A1025" t="s">
        <v>1721</v>
      </c>
      <c r="B1025" s="1">
        <v>13409.01</v>
      </c>
      <c r="D1025" s="1"/>
      <c r="E1025" s="1"/>
    </row>
    <row r="1026" spans="1:5">
      <c r="A1026" t="s">
        <v>1721</v>
      </c>
      <c r="B1026" s="1">
        <v>69704.67</v>
      </c>
      <c r="D1026" s="1"/>
      <c r="E1026" s="1"/>
    </row>
    <row r="1027" spans="1:5">
      <c r="A1027" t="s">
        <v>1721</v>
      </c>
      <c r="B1027" s="1">
        <v>127440.97</v>
      </c>
      <c r="D1027" s="1"/>
      <c r="E1027" s="1"/>
    </row>
    <row r="1028" spans="1:5">
      <c r="A1028" t="s">
        <v>1721</v>
      </c>
      <c r="B1028" s="1">
        <v>279211.27</v>
      </c>
      <c r="D1028" s="1"/>
      <c r="E1028" s="1"/>
    </row>
    <row r="1029" spans="1:5">
      <c r="A1029" t="s">
        <v>1722</v>
      </c>
      <c r="B1029" s="1">
        <v>1365700</v>
      </c>
      <c r="D1029" s="1"/>
      <c r="E1029" s="1"/>
    </row>
    <row r="1030" spans="1:5">
      <c r="A1030" t="s">
        <v>1722</v>
      </c>
      <c r="B1030" s="1">
        <v>638100</v>
      </c>
      <c r="D1030" s="1"/>
      <c r="E1030" s="1"/>
    </row>
    <row r="1031" spans="1:5">
      <c r="A1031" t="s">
        <v>1722</v>
      </c>
      <c r="B1031" s="1">
        <v>315500</v>
      </c>
      <c r="D1031" s="1"/>
      <c r="E1031" s="1"/>
    </row>
    <row r="1032" spans="1:5">
      <c r="A1032" t="s">
        <v>1722</v>
      </c>
      <c r="B1032" s="1">
        <v>63200</v>
      </c>
      <c r="D1032" s="1"/>
      <c r="E1032" s="1"/>
    </row>
    <row r="1033" spans="1:5">
      <c r="A1033" t="s">
        <v>1722</v>
      </c>
      <c r="B1033" s="1">
        <v>337100</v>
      </c>
      <c r="D1033" s="1"/>
      <c r="E1033" s="1"/>
    </row>
    <row r="1034" spans="1:5">
      <c r="A1034" t="s">
        <v>1722</v>
      </c>
      <c r="B1034" s="1">
        <v>218900</v>
      </c>
      <c r="D1034" s="1"/>
      <c r="E1034" s="1"/>
    </row>
    <row r="1035" spans="1:5">
      <c r="A1035" t="s">
        <v>1722</v>
      </c>
      <c r="B1035" s="1">
        <v>90400</v>
      </c>
      <c r="D1035" s="1"/>
      <c r="E1035" s="1"/>
    </row>
    <row r="1036" spans="1:5">
      <c r="A1036" t="s">
        <v>1722</v>
      </c>
      <c r="B1036" s="1">
        <v>672700</v>
      </c>
      <c r="D1036" s="1"/>
      <c r="E1036" s="1"/>
    </row>
    <row r="1037" spans="1:5">
      <c r="A1037" t="s">
        <v>1722</v>
      </c>
      <c r="B1037" s="1">
        <v>143100</v>
      </c>
      <c r="D1037" s="1"/>
      <c r="E1037" s="1"/>
    </row>
    <row r="1038" spans="1:5">
      <c r="A1038" t="s">
        <v>1722</v>
      </c>
      <c r="B1038" s="1">
        <v>693600</v>
      </c>
      <c r="D1038" s="1"/>
      <c r="E1038" s="1"/>
    </row>
    <row r="1039" spans="1:5">
      <c r="A1039" t="s">
        <v>1722</v>
      </c>
      <c r="B1039" s="1">
        <v>6900</v>
      </c>
      <c r="D1039" s="1"/>
      <c r="E1039" s="1"/>
    </row>
    <row r="1040" spans="1:5">
      <c r="A1040" t="s">
        <v>1722</v>
      </c>
      <c r="B1040" s="1">
        <v>151000</v>
      </c>
      <c r="D1040" s="1"/>
      <c r="E1040" s="1"/>
    </row>
    <row r="1041" spans="1:5">
      <c r="A1041" t="s">
        <v>1722</v>
      </c>
      <c r="B1041" s="1">
        <v>248800.8</v>
      </c>
      <c r="D1041" s="1"/>
      <c r="E1041" s="1"/>
    </row>
    <row r="1042" spans="1:5">
      <c r="A1042" t="s">
        <v>1722</v>
      </c>
      <c r="B1042" s="1">
        <v>4151400</v>
      </c>
      <c r="D1042" s="1"/>
      <c r="E1042" s="1"/>
    </row>
    <row r="1043" spans="1:5">
      <c r="A1043" t="s">
        <v>1723</v>
      </c>
      <c r="B1043" s="1">
        <v>18891600</v>
      </c>
      <c r="D1043" s="1"/>
      <c r="E1043" s="1"/>
    </row>
    <row r="1044" spans="1:5">
      <c r="A1044" t="s">
        <v>1724</v>
      </c>
      <c r="B1044" s="1">
        <v>6000000</v>
      </c>
      <c r="D1044" s="1"/>
      <c r="E1044" s="1"/>
    </row>
    <row r="1045" spans="1:5">
      <c r="A1045" t="s">
        <v>1726</v>
      </c>
      <c r="B1045" s="1">
        <v>550000</v>
      </c>
      <c r="D1045" s="1"/>
      <c r="E1045" s="1"/>
    </row>
    <row r="1046" spans="1:5">
      <c r="A1046" t="s">
        <v>1727</v>
      </c>
      <c r="B1046" s="1">
        <v>500000</v>
      </c>
      <c r="D1046" s="1"/>
      <c r="E1046" s="1"/>
    </row>
    <row r="1047" spans="1:5">
      <c r="A1047" t="s">
        <v>1729</v>
      </c>
      <c r="B1047" s="1">
        <v>1948900</v>
      </c>
      <c r="D1047" s="1"/>
      <c r="E1047" s="1"/>
    </row>
    <row r="1048" spans="1:5">
      <c r="A1048" t="s">
        <v>1730</v>
      </c>
      <c r="B1048" s="1">
        <v>2836000</v>
      </c>
      <c r="D1048" s="1"/>
      <c r="E1048" s="1"/>
    </row>
    <row r="1049" spans="1:5">
      <c r="A1049" t="s">
        <v>1731</v>
      </c>
      <c r="B1049" s="1">
        <v>1500000</v>
      </c>
      <c r="D1049" s="1"/>
      <c r="E1049" s="1"/>
    </row>
    <row r="1050" spans="1:5">
      <c r="A1050" t="s">
        <v>1732</v>
      </c>
      <c r="B1050" s="1">
        <v>400000</v>
      </c>
      <c r="D1050" s="1"/>
      <c r="E1050" s="1"/>
    </row>
    <row r="1051" spans="1:5">
      <c r="A1051" t="s">
        <v>1734</v>
      </c>
      <c r="B1051" s="1">
        <v>125600</v>
      </c>
      <c r="D1051" s="1"/>
      <c r="E1051" s="1"/>
    </row>
    <row r="1052" spans="1:5">
      <c r="A1052" t="s">
        <v>1733</v>
      </c>
      <c r="B1052" s="1">
        <v>13262801</v>
      </c>
      <c r="D1052" s="1"/>
      <c r="E1052" s="1"/>
    </row>
    <row r="1053" spans="1:5">
      <c r="A1053" t="s">
        <v>1735</v>
      </c>
      <c r="B1053" s="1">
        <v>1206521.73913043</v>
      </c>
      <c r="D1053" s="1"/>
      <c r="E1053" s="1"/>
    </row>
    <row r="1054" spans="1:5">
      <c r="A1054" t="s">
        <v>1735</v>
      </c>
      <c r="B1054" s="1">
        <v>1793478.26086957</v>
      </c>
      <c r="D1054" s="1"/>
      <c r="E1054" s="1"/>
    </row>
    <row r="1055" spans="1:5">
      <c r="A1055" t="s">
        <v>1736</v>
      </c>
      <c r="B1055" s="1">
        <v>20000000</v>
      </c>
      <c r="D1055" s="1"/>
      <c r="E1055" s="1"/>
    </row>
    <row r="1056" spans="1:5">
      <c r="A1056" t="s">
        <v>1737</v>
      </c>
      <c r="B1056" s="1">
        <v>284731.2</v>
      </c>
      <c r="D1056" s="1"/>
      <c r="E1056" s="1"/>
    </row>
    <row r="1057" spans="1:5">
      <c r="A1057" t="s">
        <v>1737</v>
      </c>
      <c r="B1057" s="1">
        <v>52728</v>
      </c>
      <c r="D1057" s="1"/>
      <c r="E1057" s="1"/>
    </row>
    <row r="1058" spans="1:5">
      <c r="A1058" t="s">
        <v>1737</v>
      </c>
      <c r="B1058" s="1">
        <v>52728</v>
      </c>
      <c r="D1058" s="1"/>
      <c r="E1058" s="1"/>
    </row>
    <row r="1059" spans="1:5">
      <c r="A1059" t="s">
        <v>1737</v>
      </c>
      <c r="B1059" s="1">
        <v>400732.8</v>
      </c>
      <c r="D1059" s="1"/>
      <c r="E1059" s="1"/>
    </row>
    <row r="1060" spans="1:5">
      <c r="A1060" t="s">
        <v>1738</v>
      </c>
      <c r="B1060" s="1">
        <v>2035205.34132776</v>
      </c>
      <c r="D1060" s="1"/>
      <c r="E1060" s="1"/>
    </row>
    <row r="1061" spans="1:5">
      <c r="A1061" t="s">
        <v>1738</v>
      </c>
      <c r="B1061" s="1">
        <v>423186.328672241</v>
      </c>
      <c r="D1061" s="1"/>
      <c r="E1061" s="1"/>
    </row>
    <row r="1062" spans="1:5">
      <c r="A1062" t="s">
        <v>1739</v>
      </c>
      <c r="B1062" s="1">
        <v>50000000</v>
      </c>
      <c r="D1062" s="1"/>
      <c r="E1062" s="1"/>
    </row>
    <row r="1063" spans="1:5">
      <c r="A1063" t="s">
        <v>1740</v>
      </c>
      <c r="B1063" s="1">
        <v>1200000</v>
      </c>
      <c r="D1063" s="1"/>
      <c r="E1063" s="1"/>
    </row>
    <row r="1064" spans="1:5">
      <c r="A1064" t="s">
        <v>1753</v>
      </c>
      <c r="B1064" s="1">
        <v>900000</v>
      </c>
      <c r="D1064" s="1"/>
      <c r="E1064" s="1"/>
    </row>
    <row r="1065" spans="1:5">
      <c r="A1065" t="s">
        <v>1741</v>
      </c>
      <c r="B1065" s="1">
        <v>15000000</v>
      </c>
      <c r="D1065" s="1"/>
      <c r="E1065" s="1"/>
    </row>
    <row r="1066" spans="1:5">
      <c r="A1066" t="s">
        <v>1742</v>
      </c>
      <c r="B1066" s="1">
        <v>40000000</v>
      </c>
      <c r="D1066" s="1"/>
      <c r="E1066" s="1"/>
    </row>
    <row r="1067" spans="1:5">
      <c r="A1067" t="s">
        <v>1743</v>
      </c>
      <c r="B1067" s="1">
        <v>3000000</v>
      </c>
      <c r="D1067" s="1"/>
      <c r="E1067" s="1"/>
    </row>
    <row r="1068" spans="1:5">
      <c r="A1068" t="s">
        <v>1744</v>
      </c>
      <c r="B1068" s="1">
        <v>19000000</v>
      </c>
      <c r="D1068" s="1"/>
      <c r="E1068" s="1"/>
    </row>
    <row r="1069" spans="1:5">
      <c r="A1069" t="s">
        <v>1745</v>
      </c>
      <c r="B1069" s="1">
        <v>3331400</v>
      </c>
      <c r="D1069" s="1"/>
      <c r="E1069" s="1"/>
    </row>
    <row r="1070" spans="1:5">
      <c r="A1070" t="s">
        <v>1746</v>
      </c>
      <c r="B1070" s="1">
        <v>5873100</v>
      </c>
      <c r="D1070" s="1"/>
      <c r="E1070" s="1"/>
    </row>
    <row r="1071" spans="1:5">
      <c r="A1071" t="s">
        <v>1747</v>
      </c>
      <c r="B1071" s="1">
        <v>3000000</v>
      </c>
      <c r="D1071" s="1"/>
      <c r="E1071" s="1"/>
    </row>
    <row r="1072" spans="1:5">
      <c r="A1072" t="s">
        <v>1748</v>
      </c>
      <c r="B1072" s="1">
        <v>1350000</v>
      </c>
      <c r="D1072" s="1"/>
      <c r="E1072" s="1"/>
    </row>
    <row r="1073" spans="1:5">
      <c r="A1073" t="s">
        <v>1749</v>
      </c>
      <c r="B1073" s="1">
        <v>10000000</v>
      </c>
      <c r="D1073" s="1"/>
      <c r="E1073" s="1"/>
    </row>
    <row r="1074" spans="1:5">
      <c r="A1074" t="s">
        <v>1750</v>
      </c>
      <c r="B1074" s="1">
        <v>29000000</v>
      </c>
      <c r="D1074" s="1"/>
      <c r="E1074" s="1"/>
    </row>
    <row r="1075" spans="1:5">
      <c r="A1075" t="s">
        <v>1751</v>
      </c>
      <c r="B1075" s="1">
        <v>13500000</v>
      </c>
      <c r="D1075" s="1"/>
      <c r="E1075" s="1"/>
    </row>
    <row r="1076" spans="1:5">
      <c r="A1076" t="s">
        <v>1752</v>
      </c>
      <c r="B1076" s="1">
        <v>999600</v>
      </c>
      <c r="D1076" s="1"/>
      <c r="E1076" s="1"/>
    </row>
    <row r="1077" spans="1:5">
      <c r="A1077" t="s">
        <v>1754</v>
      </c>
      <c r="B1077" s="1">
        <v>3000000</v>
      </c>
      <c r="D1077" s="1"/>
      <c r="E1077" s="1"/>
    </row>
    <row r="1078" spans="1:5">
      <c r="A1078" t="s">
        <v>1542</v>
      </c>
      <c r="B1078" s="1">
        <v>1500000</v>
      </c>
      <c r="D1078" s="1"/>
      <c r="E1078" s="1"/>
    </row>
    <row r="1079" spans="1:5">
      <c r="A1079" t="s">
        <v>1546</v>
      </c>
      <c r="B1079" s="1">
        <v>1857230.43</v>
      </c>
      <c r="D1079" s="1"/>
      <c r="E1079" s="1"/>
    </row>
    <row r="1080" spans="1:5">
      <c r="A1080" t="s">
        <v>1557</v>
      </c>
      <c r="B1080" s="1">
        <v>10000000</v>
      </c>
      <c r="D1080" s="1"/>
      <c r="E1080" s="1"/>
    </row>
    <row r="1081" spans="1:5">
      <c r="A1081" t="s">
        <v>1574</v>
      </c>
      <c r="B1081" s="1">
        <v>4800000</v>
      </c>
      <c r="D1081" s="1"/>
      <c r="E1081" s="1"/>
    </row>
    <row r="1082" spans="1:5">
      <c r="A1082" t="s">
        <v>1577</v>
      </c>
      <c r="B1082" s="1">
        <v>2000000</v>
      </c>
      <c r="D1082" s="1"/>
      <c r="E1082" s="1"/>
    </row>
    <row r="1083" spans="1:5">
      <c r="A1083" t="s">
        <v>1580</v>
      </c>
      <c r="B1083" s="1">
        <v>10000000</v>
      </c>
      <c r="D1083" s="1"/>
      <c r="E1083" s="1"/>
    </row>
    <row r="1084" spans="1:5">
      <c r="A1084" t="s">
        <v>1584</v>
      </c>
      <c r="B1084" s="1">
        <v>33000000</v>
      </c>
      <c r="D1084" s="1"/>
      <c r="E1084" s="1"/>
    </row>
    <row r="1085" spans="1:5">
      <c r="D1085" s="1"/>
      <c r="E1085" s="1"/>
    </row>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11</vt:i4>
      </vt:variant>
    </vt:vector>
  </HeadingPairs>
  <TitlesOfParts>
    <vt:vector size="11" baseType="lpstr">
      <vt:lpstr>附件1</vt:lpstr>
      <vt:lpstr>附件2</vt:lpstr>
      <vt:lpstr>经营类、公益类汇总</vt:lpstr>
      <vt:lpstr>经营类-调整</vt:lpstr>
      <vt:lpstr>调整类汇总</vt:lpstr>
      <vt:lpstr>附件5-1</vt:lpstr>
      <vt:lpstr>附件3-备份（地点）暂不删除</vt:lpstr>
      <vt:lpstr>Sheet2 (2)</vt:lpstr>
      <vt:lpstr>Sheet3 (2)</vt:lpstr>
      <vt:lpstr>Sheet1</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98585</cp:lastModifiedBy>
  <dcterms:created xsi:type="dcterms:W3CDTF">2006-09-16T16:00:00Z</dcterms:created>
  <dcterms:modified xsi:type="dcterms:W3CDTF">2026-09-17T11:00:02Z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E7C48CDD79DF4E7AAA0CD81BC25994DF_12</vt:lpwstr>
  </property>
  <property fmtid="{D5CDD505-2E9C-101B-9397-08002B2CF9AE}" pid="3" name="KSOProductBuildVer">
    <vt:lpwstr>2052-12.1.0.26381</vt:lpwstr>
  </property>
  <property fmtid="{D5CDD505-2E9C-101B-9397-08002B2CF9AE}" pid="4" name="CalculationRule">
    <vt:i4>0</vt:i4>
  </property>
</Properties>
</file>